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720" tabRatio="737" activeTab="2"/>
  </bookViews>
  <sheets>
    <sheet name="Sequestration in Aquifer" sheetId="8" r:id="rId1"/>
    <sheet name="Sequestration Gas Res" sheetId="9" r:id="rId2"/>
    <sheet name="Seq Limited Info" sheetId="10" r:id="rId3"/>
    <sheet name="Gas Composition" sheetId="3" r:id="rId4"/>
    <sheet name="CO2 Solubility in Water Chart" sheetId="13" r:id="rId5"/>
    <sheet name="z Factor Calculator" sheetId="5" r:id="rId6"/>
    <sheet name="Sp Gr vs Pc Tc" sheetId="14" r:id="rId7"/>
    <sheet name="State Pressure Bases" sheetId="7" r:id="rId8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<sst xmlns="http://schemas.openxmlformats.org/spreadsheetml/2006/main" count="206" uniqueCount="166">
  <si>
    <t>Gas Composition</t>
  </si>
  <si>
    <t>Mole Fraction Weighted</t>
  </si>
  <si>
    <t>Component</t>
  </si>
  <si>
    <t>Molecular
Formula</t>
  </si>
  <si>
    <t>Mole
Fraction
(%)</t>
  </si>
  <si>
    <r>
      <rPr>
        <b/>
        <vertAlign val="superscript"/>
        <sz val="12"/>
        <color theme="1"/>
        <rFont val="Arial"/>
        <family val="2"/>
      </rPr>
      <t>1,2</t>
    </r>
    <r>
      <rPr>
        <b/>
        <sz val="12"/>
        <color theme="1"/>
        <rFont val="Arial"/>
        <family val="2"/>
      </rPr>
      <t>Molecular
Weight</t>
    </r>
  </si>
  <si>
    <r>
      <rPr>
        <b/>
        <vertAlign val="superscript"/>
        <sz val="12"/>
        <color theme="1"/>
        <rFont val="Arial"/>
        <family val="2"/>
      </rPr>
      <t>1,2</t>
    </r>
    <r>
      <rPr>
        <b/>
        <sz val="12"/>
        <color theme="1"/>
        <rFont val="Arial"/>
        <family val="2"/>
      </rPr>
      <t>Critical
Pressure
(psia)</t>
    </r>
  </si>
  <si>
    <r>
      <rPr>
        <b/>
        <vertAlign val="superscript"/>
        <sz val="12"/>
        <color theme="1"/>
        <rFont val="Arial"/>
        <family val="2"/>
      </rPr>
      <t>1,2,3</t>
    </r>
    <r>
      <rPr>
        <b/>
        <sz val="12"/>
        <color theme="1"/>
        <rFont val="Arial"/>
        <family val="2"/>
      </rPr>
      <t>Critical
Temperature
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R)</t>
    </r>
  </si>
  <si>
    <t>Molecular
Weight</t>
  </si>
  <si>
    <t>Critical
Pressure
(psia)</t>
  </si>
  <si>
    <r>
      <t>Critical
Temperature
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R)</t>
    </r>
  </si>
  <si>
    <t>Methane</t>
  </si>
  <si>
    <r>
      <t>CH</t>
    </r>
    <r>
      <rPr>
        <vertAlign val="subscript"/>
        <sz val="12"/>
        <color theme="1"/>
        <rFont val="Arial"/>
        <family val="2"/>
      </rPr>
      <t>4</t>
    </r>
  </si>
  <si>
    <t>Ethane</t>
  </si>
  <si>
    <r>
      <t>C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6</t>
    </r>
  </si>
  <si>
    <t>Propane</t>
  </si>
  <si>
    <r>
      <t>C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8</t>
    </r>
  </si>
  <si>
    <t>Iso-Butane</t>
  </si>
  <si>
    <r>
      <t>C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10</t>
    </r>
  </si>
  <si>
    <t>N-Butane</t>
  </si>
  <si>
    <t>Iso-Pentane</t>
  </si>
  <si>
    <r>
      <t>C</t>
    </r>
    <r>
      <rPr>
        <vertAlign val="sub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12</t>
    </r>
  </si>
  <si>
    <t>N-Pentane</t>
  </si>
  <si>
    <t>Hexane</t>
  </si>
  <si>
    <r>
      <t>C</t>
    </r>
    <r>
      <rPr>
        <vertAlign val="sub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14</t>
    </r>
  </si>
  <si>
    <t>Heptane</t>
  </si>
  <si>
    <r>
      <t>C</t>
    </r>
    <r>
      <rPr>
        <vertAlign val="subscript"/>
        <sz val="12"/>
        <color theme="1"/>
        <rFont val="Arial"/>
        <family val="2"/>
      </rPr>
      <t>7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16</t>
    </r>
  </si>
  <si>
    <t>Octane</t>
  </si>
  <si>
    <r>
      <t>C</t>
    </r>
    <r>
      <rPr>
        <vertAlign val="subscript"/>
        <sz val="12"/>
        <color theme="1"/>
        <rFont val="Arial"/>
        <family val="2"/>
      </rPr>
      <t>8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18</t>
    </r>
  </si>
  <si>
    <t>Nonane</t>
  </si>
  <si>
    <r>
      <t>C</t>
    </r>
    <r>
      <rPr>
        <vertAlign val="subscript"/>
        <sz val="12"/>
        <color theme="1"/>
        <rFont val="Arial"/>
        <family val="2"/>
      </rPr>
      <t>9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20</t>
    </r>
  </si>
  <si>
    <t>Decane</t>
  </si>
  <si>
    <r>
      <t>C</t>
    </r>
    <r>
      <rPr>
        <vertAlign val="subscript"/>
        <sz val="12"/>
        <color theme="1"/>
        <rFont val="Arial"/>
        <family val="2"/>
      </rPr>
      <t>10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22</t>
    </r>
  </si>
  <si>
    <t>Air</t>
  </si>
  <si>
    <t>Nitrogen</t>
  </si>
  <si>
    <r>
      <t>N</t>
    </r>
    <r>
      <rPr>
        <vertAlign val="subscript"/>
        <sz val="12"/>
        <color theme="1"/>
        <rFont val="Arial"/>
        <family val="2"/>
      </rPr>
      <t>2</t>
    </r>
  </si>
  <si>
    <t>Oxygen</t>
  </si>
  <si>
    <r>
      <t>O</t>
    </r>
    <r>
      <rPr>
        <vertAlign val="subscript"/>
        <sz val="12"/>
        <color theme="1"/>
        <rFont val="Arial"/>
        <family val="2"/>
      </rPr>
      <t>2</t>
    </r>
  </si>
  <si>
    <t>Carbon Dioxide</t>
  </si>
  <si>
    <r>
      <t>CO</t>
    </r>
    <r>
      <rPr>
        <vertAlign val="subscript"/>
        <sz val="12"/>
        <color theme="1"/>
        <rFont val="Arial"/>
        <family val="2"/>
      </rPr>
      <t>2</t>
    </r>
  </si>
  <si>
    <t>Hydrogen Sulfide</t>
  </si>
  <si>
    <r>
      <t>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S</t>
    </r>
  </si>
  <si>
    <t>Hydrogen</t>
  </si>
  <si>
    <r>
      <t>H</t>
    </r>
    <r>
      <rPr>
        <vertAlign val="subscript"/>
        <sz val="12"/>
        <color theme="1"/>
        <rFont val="Arial"/>
        <family val="2"/>
      </rPr>
      <t>2</t>
    </r>
  </si>
  <si>
    <t>Argon</t>
  </si>
  <si>
    <t>Ar</t>
  </si>
  <si>
    <t>Helium</t>
  </si>
  <si>
    <t>He</t>
  </si>
  <si>
    <t>Total</t>
  </si>
  <si>
    <t>Sp. Gravity =</t>
  </si>
  <si>
    <t>Notes:</t>
  </si>
  <si>
    <t xml:space="preserve">   1 - From Gas Processors Suppliers Association Engineering Data Book, Twelfth Edition, 2004</t>
  </si>
  <si>
    <t xml:space="preserve">   2 - From NIST Chemistry WebBook, SRD 69 https://webbook.nist.gov/chemistry/fluid/</t>
  </si>
  <si>
    <t xml:space="preserve">   3 - Degrees Rankine = Degrees Fahrenheit + 459.67</t>
  </si>
  <si>
    <t>State</t>
  </si>
  <si>
    <t>Pressure
Base</t>
  </si>
  <si>
    <t>Alabama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</si>
  <si>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</si>
  <si>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</si>
  <si>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</si>
  <si>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</si>
  <si>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</si>
  <si>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</si>
  <si>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</si>
  <si>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</si>
  <si>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</si>
  <si>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</si>
  <si>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</si>
  <si>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</si>
  <si>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</si>
  <si>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</si>
  <si>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</si>
  <si>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</si>
  <si>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</si>
  <si>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</si>
  <si>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</si>
  <si>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</si>
  <si>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</si>
  <si>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</si>
  <si>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</si>
  <si>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</si>
  <si>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</si>
  <si>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</si>
  <si>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</si>
  <si>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Youk</t>
  </si>
  <si>
    <t>North Carolina</t>
  </si>
  <si>
    <t>North Dakota</t>
  </si>
  <si>
    <t>Ohio</t>
  </si>
  <si>
    <t>Oklahoma</t>
  </si>
  <si>
    <t>Oregon</t>
  </si>
  <si>
    <t>Pennsylvania</t>
  </si>
  <si>
    <t>South Dakota</t>
  </si>
  <si>
    <t>Rhode Island</t>
  </si>
  <si>
    <t>South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</si>
  <si>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</si>
  <si>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</si>
  <si>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</si>
  <si>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</si>
  <si>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</si>
  <si>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</si>
  <si>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</si>
  <si>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</si>
  <si>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</si>
  <si>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Alaska</t>
  </si>
  <si>
    <t>Idaho</t>
  </si>
  <si>
    <t>Illinois</t>
  </si>
  <si>
    <t>Gas Z-Factor and Formation Volume Factor Calculation Worksheet</t>
  </si>
  <si>
    <t>Reservoir
Pressure
(psia)</t>
  </si>
  <si>
    <r>
      <t>Reservoir
Temperature
(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>F)</t>
    </r>
  </si>
  <si>
    <t>Gas
Gravity</t>
  </si>
  <si>
    <t>Pc
(psia)</t>
  </si>
  <si>
    <r>
      <t>Tc
(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>R)</t>
    </r>
  </si>
  <si>
    <t>Standard
Pressure
(psia)</t>
  </si>
  <si>
    <r>
      <t>Standard
Temperature
(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>F)</t>
    </r>
  </si>
  <si>
    <t>z Factor Calculations</t>
  </si>
  <si>
    <t>Viscosity Calculations</t>
  </si>
  <si>
    <t>z</t>
  </si>
  <si>
    <r>
      <t>B</t>
    </r>
    <r>
      <rPr>
        <b/>
        <vertAlign val="subscript"/>
        <sz val="11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
(ft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/scf)</t>
    </r>
  </si>
  <si>
    <t>Pr</t>
  </si>
  <si>
    <t>Tr</t>
  </si>
  <si>
    <t>A</t>
  </si>
  <si>
    <t>B</t>
  </si>
  <si>
    <t>C</t>
  </si>
  <si>
    <t>D</t>
  </si>
  <si>
    <t>K</t>
  </si>
  <si>
    <t>X</t>
  </si>
  <si>
    <t>y</t>
  </si>
  <si>
    <t>Area
(acres)</t>
  </si>
  <si>
    <t>h
(ft)</t>
  </si>
  <si>
    <t>Porosity
(%)</t>
  </si>
  <si>
    <t>Sw
(%)</t>
  </si>
  <si>
    <t>Sequestration
Pressure
(psia)</t>
  </si>
  <si>
    <r>
      <t>Reservoir
Temperature
(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>C)</t>
    </r>
  </si>
  <si>
    <r>
      <t>Estimation of CO</t>
    </r>
    <r>
      <rPr>
        <b/>
        <vertAlign val="sub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Sequestration in Aquifer</t>
    </r>
  </si>
  <si>
    <r>
      <t>Water
Volume
(ft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 xml:space="preserve"> x 10</t>
    </r>
    <r>
      <rPr>
        <b/>
        <vertAlign val="superscript"/>
        <sz val="11"/>
        <color theme="1"/>
        <rFont val="Arial"/>
        <family val="2"/>
      </rPr>
      <t>-6</t>
    </r>
    <r>
      <rPr>
        <b/>
        <sz val="11"/>
        <color theme="1"/>
        <rFont val="Arial"/>
        <family val="2"/>
      </rPr>
      <t>)</t>
    </r>
  </si>
  <si>
    <r>
      <t>Water
Weight
(lbs x 10</t>
    </r>
    <r>
      <rPr>
        <b/>
        <vertAlign val="superscript"/>
        <sz val="11"/>
        <color theme="1"/>
        <rFont val="Arial"/>
        <family val="2"/>
      </rPr>
      <t>-6</t>
    </r>
    <r>
      <rPr>
        <b/>
        <sz val="11"/>
        <color theme="1"/>
        <rFont val="Arial"/>
        <family val="2"/>
      </rPr>
      <t>)</t>
    </r>
  </si>
  <si>
    <t>Current
Gas-in-Place
(MMscf)</t>
  </si>
  <si>
    <r>
      <t>Estimation of CO</t>
    </r>
    <r>
      <rPr>
        <b/>
        <vertAlign val="sub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Sequestration in Abandoned Gas Reservoir</t>
    </r>
  </si>
  <si>
    <r>
      <t>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
Solubility
(lbs/100 lbs water)</t>
    </r>
  </si>
  <si>
    <r>
      <t>Estimated
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
Sequestered
in Water
(lbs x 10</t>
    </r>
    <r>
      <rPr>
        <b/>
        <vertAlign val="superscript"/>
        <sz val="11"/>
        <color theme="1"/>
        <rFont val="Arial"/>
        <family val="2"/>
      </rPr>
      <t>-6</t>
    </r>
    <r>
      <rPr>
        <b/>
        <sz val="11"/>
        <color theme="1"/>
        <rFont val="Arial"/>
        <family val="2"/>
      </rPr>
      <t>)</t>
    </r>
  </si>
  <si>
    <r>
      <t>Estimated
Total
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
Sequestered
(lbs x 10</t>
    </r>
    <r>
      <rPr>
        <b/>
        <vertAlign val="superscript"/>
        <sz val="11"/>
        <color theme="1"/>
        <rFont val="Arial"/>
        <family val="2"/>
      </rPr>
      <t>-6</t>
    </r>
    <r>
      <rPr>
        <b/>
        <sz val="11"/>
        <color theme="1"/>
        <rFont val="Arial"/>
        <family val="2"/>
      </rPr>
      <t>)</t>
    </r>
  </si>
  <si>
    <r>
      <t>Estimated
Total
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
Sequestered
(MMscf)</t>
    </r>
  </si>
  <si>
    <r>
      <t>Estimated
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
Sequestered
(lbs x 10</t>
    </r>
    <r>
      <rPr>
        <b/>
        <vertAlign val="superscript"/>
        <sz val="11"/>
        <color theme="1"/>
        <rFont val="Arial"/>
        <family val="2"/>
      </rPr>
      <t>-6</t>
    </r>
    <r>
      <rPr>
        <b/>
        <sz val="11"/>
        <color theme="1"/>
        <rFont val="Arial"/>
        <family val="2"/>
      </rPr>
      <t>)</t>
    </r>
  </si>
  <si>
    <r>
      <t>Estimated
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
Sequestered
(tons x 10</t>
    </r>
    <r>
      <rPr>
        <b/>
        <vertAlign val="superscript"/>
        <sz val="11"/>
        <color theme="1"/>
        <rFont val="Arial"/>
        <family val="2"/>
      </rPr>
      <t>-6</t>
    </r>
    <r>
      <rPr>
        <b/>
        <sz val="11"/>
        <color theme="1"/>
        <rFont val="Arial"/>
        <family val="2"/>
      </rPr>
      <t>)</t>
    </r>
  </si>
  <si>
    <r>
      <t>Estimated
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
Sequestered
(MMscf)</t>
    </r>
  </si>
  <si>
    <r>
      <t>Estimation of CO</t>
    </r>
    <r>
      <rPr>
        <b/>
        <vertAlign val="sub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Sequestration in Abandoned Gas Reservoir with Limited Information</t>
    </r>
  </si>
  <si>
    <t>Initial
Pressure
(psia)</t>
  </si>
  <si>
    <r>
      <t>Initial
Pressure
B</t>
    </r>
    <r>
      <rPr>
        <b/>
        <vertAlign val="subscript"/>
        <sz val="11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
(ft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/scf)</t>
    </r>
  </si>
  <si>
    <t>Original
Gas-in-Place
(MMscf)</t>
  </si>
  <si>
    <t>Cumulative
Gas
Production
(MMscf)</t>
  </si>
  <si>
    <r>
      <t>Estimated
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
Sequestered
in HC Pore Space
(lbs x 10</t>
    </r>
    <r>
      <rPr>
        <b/>
        <vertAlign val="superscript"/>
        <sz val="11"/>
        <color theme="1"/>
        <rFont val="Arial"/>
        <family val="2"/>
      </rPr>
      <t>-6</t>
    </r>
    <r>
      <rPr>
        <b/>
        <sz val="11"/>
        <color theme="1"/>
        <rFont val="Arial"/>
        <family val="2"/>
      </rPr>
      <t>)</t>
    </r>
  </si>
  <si>
    <r>
      <t>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Density at
Sequestration
Pressure
(lb/ft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)</t>
    </r>
  </si>
  <si>
    <r>
      <t>HC Pore
Volume
Available
(ft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 xml:space="preserve"> x 10</t>
    </r>
    <r>
      <rPr>
        <b/>
        <vertAlign val="superscript"/>
        <sz val="11"/>
        <color theme="1"/>
        <rFont val="Arial"/>
        <family val="2"/>
      </rPr>
      <t>-6</t>
    </r>
    <r>
      <rPr>
        <b/>
        <sz val="11"/>
        <color theme="1"/>
        <rFont val="Arial"/>
        <family val="2"/>
      </rPr>
      <t>)</t>
    </r>
  </si>
  <si>
    <t>Field</t>
  </si>
  <si>
    <t>Example Problem</t>
  </si>
  <si>
    <t>Depth
(ft)</t>
  </si>
  <si>
    <t>Cululative
Gas Production
(MMscf)</t>
  </si>
  <si>
    <t>Z Factor based on Brill and Beggs Method</t>
  </si>
  <si>
    <r>
      <t>CO</t>
    </r>
    <r>
      <rPr>
        <b/>
        <vertAlign val="sub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Solubility versusPressure and Temperature</t>
    </r>
  </si>
  <si>
    <t>from IOCC Improved Oil Recovery, 1983</t>
  </si>
  <si>
    <t>Sequestration
Pressure
(atm)</t>
  </si>
  <si>
    <t>Sp. Gr.</t>
  </si>
  <si>
    <r>
      <t xml:space="preserve">from Caifornia Natural Gas Association, </t>
    </r>
    <r>
      <rPr>
        <i/>
        <sz val="9"/>
        <color theme="1"/>
        <rFont val="Arial"/>
        <family val="2"/>
      </rPr>
      <t>Bulletin TS-461</t>
    </r>
    <r>
      <rPr>
        <sz val="9"/>
        <color theme="1"/>
        <rFont val="Arial"/>
        <family val="2"/>
      </rPr>
      <t>, 1941</t>
    </r>
  </si>
  <si>
    <r>
      <t>P</t>
    </r>
    <r>
      <rPr>
        <b/>
        <vertAlign val="sub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
(psia)</t>
    </r>
  </si>
  <si>
    <r>
      <t>T</t>
    </r>
    <r>
      <rPr>
        <b/>
        <vertAlign val="sub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
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R)</t>
    </r>
  </si>
  <si>
    <r>
      <t>Gas  Specific Gravity vs P</t>
    </r>
    <r>
      <rPr>
        <b/>
        <vertAlign val="subscript"/>
        <sz val="14"/>
        <color theme="1"/>
        <rFont val="Arial"/>
        <family val="2"/>
      </rPr>
      <t>c</t>
    </r>
    <r>
      <rPr>
        <b/>
        <sz val="14"/>
        <color theme="1"/>
        <rFont val="Arial"/>
        <family val="2"/>
      </rPr>
      <t xml:space="preserve"> and T</t>
    </r>
    <r>
      <rPr>
        <b/>
        <vertAlign val="subscript"/>
        <sz val="14"/>
        <color theme="1"/>
        <rFont val="Arial"/>
        <family val="2"/>
      </rPr>
      <t>c</t>
    </r>
    <r>
      <rPr>
        <b/>
        <sz val="14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</si>
</sst>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#,##0.0"/>
    <numFmt numFmtId="167" formatCode="0.0000"/>
    <numFmt numFmtId="168" formatCode="#,##0.0000"/>
  </numFmts>
  <fonts count="17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vertAlign val="subscript"/>
      <sz val="14"/>
      <color theme="1"/>
      <name val="Arial"/>
      <family val="2"/>
    </font>
    <font>
      <b/>
      <vertAlign val="subscript"/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2" fillId="0" borderId="1" xfId="0" applyFont="1" applyBorder="1" applyProtection="1"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4" fontId="4" fillId="0" borderId="1" xfId="0" applyNumberFormat="1" applyFont="1" applyBorder="1" applyAlignment="1" applyProtection="1">
      <alignment horizontal="center" wrapText="1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right"/>
      <protection hidden="1"/>
    </xf>
    <xf numFmtId="4" fontId="7" fillId="0" borderId="0" xfId="0" applyNumberFormat="1" applyFont="1" applyProtection="1">
      <protection hidden="1"/>
    </xf>
    <xf numFmtId="3" fontId="7" fillId="0" borderId="0" xfId="0" applyNumberFormat="1" applyFont="1" applyProtection="1">
      <protection hidden="1"/>
    </xf>
    <xf numFmtId="2" fontId="7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2" fontId="7" fillId="0" borderId="1" xfId="0" applyNumberFormat="1" applyFont="1" applyBorder="1" applyProtection="1">
      <protection hidden="1"/>
    </xf>
    <xf numFmtId="3" fontId="7" fillId="0" borderId="1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2" fontId="4" fillId="0" borderId="0" xfId="0" applyNumberFormat="1" applyFont="1" applyProtection="1">
      <protection hidden="1"/>
    </xf>
    <xf numFmtId="3" fontId="4" fillId="0" borderId="0" xfId="0" applyNumberFormat="1" applyFont="1" applyProtection="1">
      <protection hidden="1"/>
    </xf>
    <xf numFmtId="164" fontId="4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164" fontId="9" fillId="0" borderId="0" xfId="0" applyNumberFormat="1" applyFont="1" applyAlignment="1" applyProtection="1">
      <alignment horizontal="right"/>
      <protection hidden="1"/>
    </xf>
    <xf numFmtId="4" fontId="9" fillId="0" borderId="0" xfId="0" applyNumberFormat="1" applyFont="1" applyProtection="1">
      <protection hidden="1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7" fontId="4" fillId="0" borderId="0" xfId="0" applyNumberFormat="1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167" fontId="2" fillId="0" borderId="1" xfId="0" applyNumberFormat="1" applyFont="1" applyBorder="1" applyAlignment="1" applyProtection="1">
      <alignment horizontal="center" wrapText="1"/>
      <protection hidden="1"/>
    </xf>
    <xf numFmtId="167" fontId="2" fillId="0" borderId="0" xfId="0" applyNumberFormat="1" applyFont="1" applyAlignment="1" applyProtection="1">
      <alignment horizontal="center" wrapText="1"/>
      <protection hidden="1"/>
    </xf>
    <xf numFmtId="3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7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167" fontId="10" fillId="0" borderId="0" xfId="0" applyNumberFormat="1" applyFont="1" applyProtection="1">
      <protection hidden="1"/>
    </xf>
    <xf numFmtId="1" fontId="0" fillId="2" borderId="0" xfId="0" applyNumberFormat="1" applyFill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7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7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7" fillId="0" borderId="0" xfId="0" applyFont="1"/>
    <xf numFmtId="167" fontId="0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3" fontId="0" fillId="2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2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2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ont="1" applyProtection="1">
      <protection hidden="1"/>
    </xf>
    <xf numFmtId="164" fontId="0" fillId="0" borderId="0" xfId="0" applyNumberFormat="1" applyFont="1" applyProtection="1">
      <protection hidden="1"/>
    </xf>
    <xf numFmtId="168" fontId="0" fillId="0" borderId="0" xfId="0" applyNumberFormat="1" applyFont="1" applyProtection="1">
      <protection hidden="1"/>
    </xf>
    <xf numFmtId="0" fontId="16" fillId="0" borderId="0" xfId="0" applyFont="1"/>
    <xf numFmtId="2" fontId="0" fillId="0" borderId="0" xfId="0" applyNumberFormat="1"/>
    <xf numFmtId="1" fontId="0" fillId="0" borderId="0" xfId="0" applyNumberFormat="1"/>
    <xf numFmtId="2" fontId="16" fillId="0" borderId="0" xfId="0" applyNumberFormat="1" applyFont="1"/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7" fillId="2" borderId="0" xfId="0" applyFont="1" applyFill="1"/>
    <xf numFmtId="2" fontId="7" fillId="2" borderId="0" xfId="0" applyNumberFormat="1" applyFont="1" applyFill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228600</xdr:colOff>
      <xdr:row>40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47675"/>
          <a:ext cx="5029200" cy="6953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B6A3B-4BB8-4E81-A871-623D8D15C506}">
  <dimension ref="A1:AI53"/>
  <sheetViews>
    <sheetView zoomScale="90" zoomScaleNormal="90" workbookViewId="0" topLeftCell="A1">
      <selection activeCell="A1" sqref="A1:AI1"/>
    </sheetView>
  </sheetViews>
  <sheetFormatPr defaultColWidth="9.00390625" defaultRowHeight="14.25"/>
  <cols>
    <col min="1" max="1" width="30.625" style="0" customWidth="1"/>
    <col min="2" max="2" width="1.625" style="0" customWidth="1"/>
    <col min="3" max="3" width="8.625" style="27" customWidth="1"/>
    <col min="4" max="4" width="1.625" style="0" customWidth="1"/>
    <col min="5" max="5" width="8.625" style="0" customWidth="1"/>
    <col min="6" max="6" width="1.625" style="0" customWidth="1"/>
    <col min="7" max="7" width="8.625" style="0" customWidth="1"/>
    <col min="8" max="8" width="1.625" style="0" customWidth="1"/>
    <col min="9" max="9" width="10.625" style="0" customWidth="1"/>
    <col min="10" max="10" width="1.625" style="0" customWidth="1"/>
    <col min="11" max="11" width="8.625" style="0" customWidth="1"/>
    <col min="12" max="12" width="1.625" style="0" customWidth="1"/>
    <col min="13" max="13" width="10.625" style="0" customWidth="1"/>
    <col min="14" max="14" width="1.625" style="0" customWidth="1"/>
    <col min="15" max="15" width="10.625" style="0" customWidth="1"/>
    <col min="16" max="16" width="1.625" style="0" customWidth="1"/>
    <col min="17" max="17" width="14.625" style="0" customWidth="1"/>
    <col min="18" max="18" width="1.625" style="0" customWidth="1"/>
    <col min="19" max="19" width="12.625" style="0" customWidth="1"/>
    <col min="20" max="20" width="1.625" style="0" customWidth="1"/>
    <col min="21" max="21" width="14.625" style="0" customWidth="1"/>
    <col min="22" max="22" width="1.625" style="0" customWidth="1"/>
    <col min="23" max="23" width="12.625" style="0" customWidth="1"/>
    <col min="24" max="24" width="1.625" style="0" customWidth="1"/>
    <col min="25" max="25" width="14.625" style="0" customWidth="1"/>
    <col min="26" max="26" width="1.625" style="0" customWidth="1"/>
    <col min="27" max="27" width="12.625" style="0" customWidth="1"/>
    <col min="28" max="28" width="1.625" style="0" customWidth="1"/>
    <col min="29" max="29" width="16.625" style="0" customWidth="1"/>
    <col min="30" max="30" width="1.625" style="0" customWidth="1"/>
    <col min="31" max="31" width="14.625" style="0" customWidth="1"/>
    <col min="32" max="32" width="1.625" style="0" customWidth="1"/>
    <col min="33" max="33" width="14.625" style="0" customWidth="1"/>
    <col min="34" max="34" width="1.625" style="0" customWidth="1"/>
    <col min="35" max="35" width="14.625" style="0" customWidth="1"/>
  </cols>
  <sheetData>
    <row r="1" spans="1:35" ht="21">
      <c r="A1" s="60" t="s">
        <v>133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3" spans="1:35" ht="63.75">
      <c r="A3" s="52" t="s">
        <v>153</v>
      </c>
      <c r="C3" s="29" t="s">
        <v>155</v>
      </c>
      <c r="E3" s="29" t="s">
        <v>127</v>
      </c>
      <c r="F3" s="44"/>
      <c r="G3" s="29" t="s">
        <v>128</v>
      </c>
      <c r="H3" s="44"/>
      <c r="I3" s="29" t="s">
        <v>129</v>
      </c>
      <c r="J3" s="44"/>
      <c r="K3" s="29" t="s">
        <v>130</v>
      </c>
      <c r="L3" s="1"/>
      <c r="M3" s="29" t="s">
        <v>134</v>
      </c>
      <c r="O3" s="29" t="s">
        <v>135</v>
      </c>
      <c r="Q3" s="29" t="s">
        <v>112</v>
      </c>
      <c r="R3" s="44"/>
      <c r="S3" s="29" t="s">
        <v>113</v>
      </c>
      <c r="U3" s="29" t="s">
        <v>131</v>
      </c>
      <c r="V3" s="44"/>
      <c r="W3" s="29" t="s">
        <v>108</v>
      </c>
      <c r="Y3" s="29" t="s">
        <v>160</v>
      </c>
      <c r="Z3" s="44"/>
      <c r="AA3" s="29" t="s">
        <v>132</v>
      </c>
      <c r="AC3" s="29" t="s">
        <v>138</v>
      </c>
      <c r="AE3" s="29" t="s">
        <v>142</v>
      </c>
      <c r="AG3" s="29" t="s">
        <v>143</v>
      </c>
      <c r="AI3" s="29" t="s">
        <v>144</v>
      </c>
    </row>
    <row r="4" spans="1:35" ht="15">
      <c r="A4" s="92" t="s">
        <v>154</v>
      </c>
      <c r="C4" s="36">
        <v>5400</v>
      </c>
      <c r="E4" s="36">
        <v>3200</v>
      </c>
      <c r="F4" s="27"/>
      <c r="G4" s="47">
        <v>50</v>
      </c>
      <c r="H4" s="27"/>
      <c r="I4" s="47">
        <v>24.1</v>
      </c>
      <c r="J4" s="27"/>
      <c r="K4" s="27">
        <v>100</v>
      </c>
      <c r="L4" s="27"/>
      <c r="M4" s="46">
        <f>0.04356*E4*G4*I4/100</f>
        <v>1679.6735999999999</v>
      </c>
      <c r="N4" s="46"/>
      <c r="O4" s="46">
        <f>62.4*M4</f>
        <v>104811.63263999998</v>
      </c>
      <c r="P4" s="27"/>
      <c r="Q4" s="37">
        <v>14.65</v>
      </c>
      <c r="R4" s="27"/>
      <c r="S4" s="27">
        <v>60</v>
      </c>
      <c r="T4" s="27"/>
      <c r="U4" s="36">
        <v>2350</v>
      </c>
      <c r="V4" s="27"/>
      <c r="W4" s="42">
        <v>118</v>
      </c>
      <c r="X4" s="27"/>
      <c r="Y4" s="45">
        <f>U4/14.696</f>
        <v>159.90745781164944</v>
      </c>
      <c r="Z4" s="27"/>
      <c r="AA4" s="45">
        <f>(W4-32)/1.8</f>
        <v>47.77777777777778</v>
      </c>
      <c r="AB4" s="27"/>
      <c r="AC4" s="47">
        <v>5.7</v>
      </c>
      <c r="AD4" s="27"/>
      <c r="AE4" s="43">
        <f>ROUND(O4*AC4/100,0)</f>
        <v>5974</v>
      </c>
      <c r="AF4" s="27"/>
      <c r="AG4" s="46">
        <f>AE4/2000</f>
        <v>2.987</v>
      </c>
      <c r="AH4" s="27"/>
      <c r="AI4" s="51">
        <f>AE4/(0.115*Q4/14.65)</f>
        <v>51947.82608695652</v>
      </c>
    </row>
    <row r="5" spans="1:35" ht="15">
      <c r="A5" s="92"/>
      <c r="C5" s="36"/>
      <c r="E5" s="36">
        <v>0</v>
      </c>
      <c r="F5" s="27"/>
      <c r="G5" s="47">
        <v>0</v>
      </c>
      <c r="H5" s="27"/>
      <c r="I5" s="47">
        <v>0</v>
      </c>
      <c r="J5" s="27"/>
      <c r="K5" s="27">
        <v>100</v>
      </c>
      <c r="L5" s="27"/>
      <c r="M5" s="46">
        <f aca="true" t="shared" si="0" ref="M5:M53">0.04356*E5*G5*I5/100</f>
        <v>0</v>
      </c>
      <c r="N5" s="46"/>
      <c r="O5" s="46">
        <f aca="true" t="shared" si="1" ref="O5:O53">62.4*M5</f>
        <v>0</v>
      </c>
      <c r="P5" s="27"/>
      <c r="Q5" s="37">
        <v>14.65</v>
      </c>
      <c r="R5" s="27"/>
      <c r="S5" s="27">
        <v>60</v>
      </c>
      <c r="T5" s="27"/>
      <c r="U5" s="36">
        <v>0</v>
      </c>
      <c r="V5" s="27"/>
      <c r="W5" s="42">
        <v>0</v>
      </c>
      <c r="X5" s="27"/>
      <c r="Y5" s="45">
        <f aca="true" t="shared" si="2" ref="Y5:Y53">U5/14.696</f>
        <v>0</v>
      </c>
      <c r="Z5" s="27"/>
      <c r="AA5" s="45">
        <f aca="true" t="shared" si="3" ref="AA5:AA53">(W5-32)/1.8</f>
        <v>-17.77777777777778</v>
      </c>
      <c r="AB5" s="27"/>
      <c r="AC5" s="47">
        <v>0</v>
      </c>
      <c r="AD5" s="27"/>
      <c r="AE5" s="43">
        <f aca="true" t="shared" si="4" ref="AE5:AE53">ROUND(O5*AC5/100,0)</f>
        <v>0</v>
      </c>
      <c r="AF5" s="27"/>
      <c r="AG5" s="46">
        <f aca="true" t="shared" si="5" ref="AG5:AG53">AE5/2000</f>
        <v>0</v>
      </c>
      <c r="AH5" s="27"/>
      <c r="AI5" s="51">
        <f aca="true" t="shared" si="6" ref="AI5:AI53">AE5/(0.115*Q5/14.65)</f>
        <v>0</v>
      </c>
    </row>
    <row r="6" spans="1:35" ht="15">
      <c r="A6" s="92"/>
      <c r="C6" s="36"/>
      <c r="E6" s="36">
        <v>0</v>
      </c>
      <c r="F6" s="27"/>
      <c r="G6" s="47">
        <v>0</v>
      </c>
      <c r="H6" s="27"/>
      <c r="I6" s="47">
        <v>0</v>
      </c>
      <c r="J6" s="27"/>
      <c r="K6" s="27">
        <v>100</v>
      </c>
      <c r="L6" s="27"/>
      <c r="M6" s="46">
        <f t="shared" si="0"/>
        <v>0</v>
      </c>
      <c r="N6" s="46"/>
      <c r="O6" s="46">
        <f t="shared" si="1"/>
        <v>0</v>
      </c>
      <c r="P6" s="27"/>
      <c r="Q6" s="37">
        <v>14.65</v>
      </c>
      <c r="R6" s="27"/>
      <c r="S6" s="27">
        <v>60</v>
      </c>
      <c r="T6" s="27"/>
      <c r="U6" s="36">
        <v>0</v>
      </c>
      <c r="V6" s="27"/>
      <c r="W6" s="42">
        <v>0</v>
      </c>
      <c r="X6" s="27"/>
      <c r="Y6" s="45">
        <f t="shared" si="2"/>
        <v>0</v>
      </c>
      <c r="Z6" s="27"/>
      <c r="AA6" s="45">
        <f t="shared" si="3"/>
        <v>-17.77777777777778</v>
      </c>
      <c r="AB6" s="27"/>
      <c r="AC6" s="47">
        <v>0</v>
      </c>
      <c r="AD6" s="27"/>
      <c r="AE6" s="43">
        <f t="shared" si="4"/>
        <v>0</v>
      </c>
      <c r="AF6" s="27"/>
      <c r="AG6" s="46">
        <f t="shared" si="5"/>
        <v>0</v>
      </c>
      <c r="AH6" s="27"/>
      <c r="AI6" s="51">
        <f t="shared" si="6"/>
        <v>0</v>
      </c>
    </row>
    <row r="7" spans="1:35" ht="15">
      <c r="A7" s="92"/>
      <c r="C7" s="36"/>
      <c r="E7" s="36">
        <v>0</v>
      </c>
      <c r="F7" s="27"/>
      <c r="G7" s="47">
        <v>0</v>
      </c>
      <c r="H7" s="27"/>
      <c r="I7" s="47">
        <v>0</v>
      </c>
      <c r="J7" s="27"/>
      <c r="K7" s="27">
        <v>100</v>
      </c>
      <c r="L7" s="27"/>
      <c r="M7" s="46">
        <f t="shared" si="0"/>
        <v>0</v>
      </c>
      <c r="N7" s="46"/>
      <c r="O7" s="46">
        <f t="shared" si="1"/>
        <v>0</v>
      </c>
      <c r="P7" s="27"/>
      <c r="Q7" s="37">
        <v>14.65</v>
      </c>
      <c r="R7" s="27"/>
      <c r="S7" s="27">
        <v>60</v>
      </c>
      <c r="T7" s="27"/>
      <c r="U7" s="36">
        <v>0</v>
      </c>
      <c r="V7" s="27"/>
      <c r="W7" s="42">
        <v>0</v>
      </c>
      <c r="X7" s="27"/>
      <c r="Y7" s="45">
        <f t="shared" si="2"/>
        <v>0</v>
      </c>
      <c r="Z7" s="27"/>
      <c r="AA7" s="45">
        <f t="shared" si="3"/>
        <v>-17.77777777777778</v>
      </c>
      <c r="AB7" s="27"/>
      <c r="AC7" s="47">
        <v>0</v>
      </c>
      <c r="AD7" s="27"/>
      <c r="AE7" s="43">
        <f t="shared" si="4"/>
        <v>0</v>
      </c>
      <c r="AF7" s="27"/>
      <c r="AG7" s="46">
        <f t="shared" si="5"/>
        <v>0</v>
      </c>
      <c r="AH7" s="27"/>
      <c r="AI7" s="51">
        <f t="shared" si="6"/>
        <v>0</v>
      </c>
    </row>
    <row r="8" spans="1:35" ht="15">
      <c r="A8" s="92"/>
      <c r="C8" s="36"/>
      <c r="E8" s="36">
        <v>0</v>
      </c>
      <c r="F8" s="27"/>
      <c r="G8" s="47">
        <v>0</v>
      </c>
      <c r="H8" s="27"/>
      <c r="I8" s="47">
        <v>0</v>
      </c>
      <c r="J8" s="27"/>
      <c r="K8" s="27">
        <v>100</v>
      </c>
      <c r="L8" s="27"/>
      <c r="M8" s="46">
        <f t="shared" si="0"/>
        <v>0</v>
      </c>
      <c r="N8" s="46"/>
      <c r="O8" s="46">
        <f t="shared" si="1"/>
        <v>0</v>
      </c>
      <c r="P8" s="27"/>
      <c r="Q8" s="37">
        <v>14.65</v>
      </c>
      <c r="R8" s="27"/>
      <c r="S8" s="27">
        <v>60</v>
      </c>
      <c r="T8" s="27"/>
      <c r="U8" s="36">
        <v>0</v>
      </c>
      <c r="V8" s="27"/>
      <c r="W8" s="42">
        <v>0</v>
      </c>
      <c r="X8" s="27"/>
      <c r="Y8" s="45">
        <f t="shared" si="2"/>
        <v>0</v>
      </c>
      <c r="Z8" s="27"/>
      <c r="AA8" s="45">
        <f t="shared" si="3"/>
        <v>-17.77777777777778</v>
      </c>
      <c r="AB8" s="27"/>
      <c r="AC8" s="47">
        <v>0</v>
      </c>
      <c r="AD8" s="27"/>
      <c r="AE8" s="43">
        <f t="shared" si="4"/>
        <v>0</v>
      </c>
      <c r="AF8" s="27"/>
      <c r="AG8" s="46">
        <f t="shared" si="5"/>
        <v>0</v>
      </c>
      <c r="AH8" s="27"/>
      <c r="AI8" s="51">
        <f t="shared" si="6"/>
        <v>0</v>
      </c>
    </row>
    <row r="9" spans="1:35" ht="15">
      <c r="A9" s="92"/>
      <c r="C9" s="36"/>
      <c r="E9" s="36">
        <v>0</v>
      </c>
      <c r="F9" s="27"/>
      <c r="G9" s="47">
        <v>0</v>
      </c>
      <c r="H9" s="27"/>
      <c r="I9" s="47">
        <v>0</v>
      </c>
      <c r="J9" s="27"/>
      <c r="K9" s="27">
        <v>100</v>
      </c>
      <c r="L9" s="27"/>
      <c r="M9" s="46">
        <f t="shared" si="0"/>
        <v>0</v>
      </c>
      <c r="N9" s="46"/>
      <c r="O9" s="46">
        <f t="shared" si="1"/>
        <v>0</v>
      </c>
      <c r="P9" s="27"/>
      <c r="Q9" s="37">
        <v>14.65</v>
      </c>
      <c r="R9" s="27"/>
      <c r="S9" s="27">
        <v>60</v>
      </c>
      <c r="T9" s="27"/>
      <c r="U9" s="36">
        <v>0</v>
      </c>
      <c r="V9" s="27"/>
      <c r="W9" s="42">
        <v>0</v>
      </c>
      <c r="X9" s="27"/>
      <c r="Y9" s="45">
        <f t="shared" si="2"/>
        <v>0</v>
      </c>
      <c r="Z9" s="27"/>
      <c r="AA9" s="45">
        <f t="shared" si="3"/>
        <v>-17.77777777777778</v>
      </c>
      <c r="AB9" s="27"/>
      <c r="AC9" s="47">
        <v>0</v>
      </c>
      <c r="AD9" s="27"/>
      <c r="AE9" s="43">
        <f t="shared" si="4"/>
        <v>0</v>
      </c>
      <c r="AF9" s="27"/>
      <c r="AG9" s="46">
        <f t="shared" si="5"/>
        <v>0</v>
      </c>
      <c r="AH9" s="27"/>
      <c r="AI9" s="51">
        <f t="shared" si="6"/>
        <v>0</v>
      </c>
    </row>
    <row r="10" spans="1:35" ht="15">
      <c r="A10" s="92"/>
      <c r="C10" s="36"/>
      <c r="E10" s="36">
        <v>0</v>
      </c>
      <c r="F10" s="27"/>
      <c r="G10" s="47">
        <v>0</v>
      </c>
      <c r="H10" s="27"/>
      <c r="I10" s="47">
        <v>0</v>
      </c>
      <c r="J10" s="27"/>
      <c r="K10" s="27">
        <v>100</v>
      </c>
      <c r="L10" s="27"/>
      <c r="M10" s="46">
        <f t="shared" si="0"/>
        <v>0</v>
      </c>
      <c r="N10" s="46"/>
      <c r="O10" s="46">
        <f t="shared" si="1"/>
        <v>0</v>
      </c>
      <c r="P10" s="27"/>
      <c r="Q10" s="37">
        <v>14.65</v>
      </c>
      <c r="R10" s="27"/>
      <c r="S10" s="27">
        <v>60</v>
      </c>
      <c r="T10" s="27"/>
      <c r="U10" s="36">
        <v>0</v>
      </c>
      <c r="V10" s="27"/>
      <c r="W10" s="42">
        <v>0</v>
      </c>
      <c r="X10" s="27"/>
      <c r="Y10" s="45">
        <f t="shared" si="2"/>
        <v>0</v>
      </c>
      <c r="Z10" s="27"/>
      <c r="AA10" s="45">
        <f t="shared" si="3"/>
        <v>-17.77777777777778</v>
      </c>
      <c r="AB10" s="27"/>
      <c r="AC10" s="47">
        <v>0</v>
      </c>
      <c r="AD10" s="27"/>
      <c r="AE10" s="43">
        <f t="shared" si="4"/>
        <v>0</v>
      </c>
      <c r="AF10" s="27"/>
      <c r="AG10" s="46">
        <f t="shared" si="5"/>
        <v>0</v>
      </c>
      <c r="AH10" s="27"/>
      <c r="AI10" s="51">
        <f t="shared" si="6"/>
        <v>0</v>
      </c>
    </row>
    <row r="11" spans="1:35" ht="15">
      <c r="A11" s="92"/>
      <c r="C11" s="36"/>
      <c r="E11" s="36">
        <v>0</v>
      </c>
      <c r="F11" s="27"/>
      <c r="G11" s="47">
        <v>0</v>
      </c>
      <c r="H11" s="27"/>
      <c r="I11" s="47">
        <v>0</v>
      </c>
      <c r="J11" s="27"/>
      <c r="K11" s="27">
        <v>100</v>
      </c>
      <c r="L11" s="27"/>
      <c r="M11" s="46">
        <f t="shared" si="0"/>
        <v>0</v>
      </c>
      <c r="N11" s="46"/>
      <c r="O11" s="46">
        <f t="shared" si="1"/>
        <v>0</v>
      </c>
      <c r="P11" s="27"/>
      <c r="Q11" s="37">
        <v>14.65</v>
      </c>
      <c r="R11" s="27"/>
      <c r="S11" s="27">
        <v>60</v>
      </c>
      <c r="T11" s="27"/>
      <c r="U11" s="36">
        <v>0</v>
      </c>
      <c r="V11" s="27"/>
      <c r="W11" s="42">
        <v>0</v>
      </c>
      <c r="X11" s="27"/>
      <c r="Y11" s="45">
        <f t="shared" si="2"/>
        <v>0</v>
      </c>
      <c r="Z11" s="27"/>
      <c r="AA11" s="45">
        <f t="shared" si="3"/>
        <v>-17.77777777777778</v>
      </c>
      <c r="AB11" s="27"/>
      <c r="AC11" s="47">
        <v>0</v>
      </c>
      <c r="AD11" s="27"/>
      <c r="AE11" s="43">
        <f t="shared" si="4"/>
        <v>0</v>
      </c>
      <c r="AF11" s="27"/>
      <c r="AG11" s="46">
        <f t="shared" si="5"/>
        <v>0</v>
      </c>
      <c r="AH11" s="27"/>
      <c r="AI11" s="51">
        <f t="shared" si="6"/>
        <v>0</v>
      </c>
    </row>
    <row r="12" spans="1:35" ht="15">
      <c r="A12" s="92"/>
      <c r="C12" s="36"/>
      <c r="E12" s="36">
        <v>0</v>
      </c>
      <c r="F12" s="27"/>
      <c r="G12" s="47">
        <v>0</v>
      </c>
      <c r="H12" s="27"/>
      <c r="I12" s="47">
        <v>0</v>
      </c>
      <c r="J12" s="27"/>
      <c r="K12" s="27">
        <v>100</v>
      </c>
      <c r="L12" s="27"/>
      <c r="M12" s="46">
        <f t="shared" si="0"/>
        <v>0</v>
      </c>
      <c r="N12" s="46"/>
      <c r="O12" s="46">
        <f t="shared" si="1"/>
        <v>0</v>
      </c>
      <c r="P12" s="27"/>
      <c r="Q12" s="37">
        <v>14.65</v>
      </c>
      <c r="R12" s="27"/>
      <c r="S12" s="27">
        <v>60</v>
      </c>
      <c r="T12" s="27"/>
      <c r="U12" s="36">
        <v>0</v>
      </c>
      <c r="V12" s="27"/>
      <c r="W12" s="42">
        <v>0</v>
      </c>
      <c r="X12" s="27"/>
      <c r="Y12" s="45">
        <f t="shared" si="2"/>
        <v>0</v>
      </c>
      <c r="Z12" s="27"/>
      <c r="AA12" s="45">
        <f t="shared" si="3"/>
        <v>-17.77777777777778</v>
      </c>
      <c r="AB12" s="27"/>
      <c r="AC12" s="47">
        <v>0</v>
      </c>
      <c r="AD12" s="27"/>
      <c r="AE12" s="43">
        <f t="shared" si="4"/>
        <v>0</v>
      </c>
      <c r="AF12" s="27"/>
      <c r="AG12" s="46">
        <f t="shared" si="5"/>
        <v>0</v>
      </c>
      <c r="AH12" s="27"/>
      <c r="AI12" s="51">
        <f t="shared" si="6"/>
        <v>0</v>
      </c>
    </row>
    <row r="13" spans="1:35" ht="15">
      <c r="A13" s="92"/>
      <c r="C13" s="36"/>
      <c r="E13" s="36">
        <v>0</v>
      </c>
      <c r="F13" s="27"/>
      <c r="G13" s="47">
        <v>0</v>
      </c>
      <c r="H13" s="27"/>
      <c r="I13" s="47">
        <v>0</v>
      </c>
      <c r="J13" s="27"/>
      <c r="K13" s="27">
        <v>100</v>
      </c>
      <c r="L13" s="27"/>
      <c r="M13" s="46">
        <f t="shared" si="0"/>
        <v>0</v>
      </c>
      <c r="N13" s="46"/>
      <c r="O13" s="46">
        <f t="shared" si="1"/>
        <v>0</v>
      </c>
      <c r="P13" s="27"/>
      <c r="Q13" s="37">
        <v>14.65</v>
      </c>
      <c r="R13" s="27"/>
      <c r="S13" s="27">
        <v>60</v>
      </c>
      <c r="T13" s="27"/>
      <c r="U13" s="36">
        <v>0</v>
      </c>
      <c r="V13" s="27"/>
      <c r="W13" s="42">
        <v>0</v>
      </c>
      <c r="X13" s="27"/>
      <c r="Y13" s="45">
        <f t="shared" si="2"/>
        <v>0</v>
      </c>
      <c r="Z13" s="27"/>
      <c r="AA13" s="45">
        <f t="shared" si="3"/>
        <v>-17.77777777777778</v>
      </c>
      <c r="AB13" s="27"/>
      <c r="AC13" s="47">
        <v>0</v>
      </c>
      <c r="AD13" s="27"/>
      <c r="AE13" s="43">
        <f t="shared" si="4"/>
        <v>0</v>
      </c>
      <c r="AF13" s="27"/>
      <c r="AG13" s="46">
        <f t="shared" si="5"/>
        <v>0</v>
      </c>
      <c r="AH13" s="27"/>
      <c r="AI13" s="51">
        <f t="shared" si="6"/>
        <v>0</v>
      </c>
    </row>
    <row r="14" spans="1:35" ht="15">
      <c r="A14" s="92"/>
      <c r="C14" s="36"/>
      <c r="E14" s="36">
        <v>0</v>
      </c>
      <c r="F14" s="27"/>
      <c r="G14" s="47">
        <v>0</v>
      </c>
      <c r="H14" s="27"/>
      <c r="I14" s="47">
        <v>0</v>
      </c>
      <c r="J14" s="27"/>
      <c r="K14" s="27">
        <v>100</v>
      </c>
      <c r="L14" s="27"/>
      <c r="M14" s="46">
        <f t="shared" si="0"/>
        <v>0</v>
      </c>
      <c r="N14" s="46"/>
      <c r="O14" s="46">
        <f t="shared" si="1"/>
        <v>0</v>
      </c>
      <c r="P14" s="27"/>
      <c r="Q14" s="37">
        <v>14.65</v>
      </c>
      <c r="R14" s="27"/>
      <c r="S14" s="27">
        <v>60</v>
      </c>
      <c r="T14" s="27"/>
      <c r="U14" s="36">
        <v>0</v>
      </c>
      <c r="V14" s="27"/>
      <c r="W14" s="42">
        <v>0</v>
      </c>
      <c r="X14" s="27"/>
      <c r="Y14" s="45">
        <f t="shared" si="2"/>
        <v>0</v>
      </c>
      <c r="Z14" s="27"/>
      <c r="AA14" s="45">
        <f t="shared" si="3"/>
        <v>-17.77777777777778</v>
      </c>
      <c r="AB14" s="27"/>
      <c r="AC14" s="47">
        <v>0</v>
      </c>
      <c r="AD14" s="27"/>
      <c r="AE14" s="43">
        <f t="shared" si="4"/>
        <v>0</v>
      </c>
      <c r="AF14" s="27"/>
      <c r="AG14" s="46">
        <f t="shared" si="5"/>
        <v>0</v>
      </c>
      <c r="AH14" s="27"/>
      <c r="AI14" s="51">
        <f t="shared" si="6"/>
        <v>0</v>
      </c>
    </row>
    <row r="15" spans="1:35" ht="15">
      <c r="A15" s="92"/>
      <c r="C15" s="36"/>
      <c r="E15" s="36">
        <v>0</v>
      </c>
      <c r="F15" s="27"/>
      <c r="G15" s="47">
        <v>0</v>
      </c>
      <c r="H15" s="27"/>
      <c r="I15" s="47">
        <v>0</v>
      </c>
      <c r="J15" s="27"/>
      <c r="K15" s="27">
        <v>100</v>
      </c>
      <c r="L15" s="27"/>
      <c r="M15" s="46">
        <f t="shared" si="0"/>
        <v>0</v>
      </c>
      <c r="N15" s="46"/>
      <c r="O15" s="46">
        <f t="shared" si="1"/>
        <v>0</v>
      </c>
      <c r="P15" s="27"/>
      <c r="Q15" s="37">
        <v>14.65</v>
      </c>
      <c r="R15" s="27"/>
      <c r="S15" s="27">
        <v>60</v>
      </c>
      <c r="T15" s="27"/>
      <c r="U15" s="36">
        <v>0</v>
      </c>
      <c r="V15" s="27"/>
      <c r="W15" s="42">
        <v>0</v>
      </c>
      <c r="X15" s="27"/>
      <c r="Y15" s="45">
        <f t="shared" si="2"/>
        <v>0</v>
      </c>
      <c r="Z15" s="27"/>
      <c r="AA15" s="45">
        <f t="shared" si="3"/>
        <v>-17.77777777777778</v>
      </c>
      <c r="AB15" s="27"/>
      <c r="AC15" s="47">
        <v>0</v>
      </c>
      <c r="AD15" s="27"/>
      <c r="AE15" s="43">
        <f t="shared" si="4"/>
        <v>0</v>
      </c>
      <c r="AF15" s="27"/>
      <c r="AG15" s="46">
        <f t="shared" si="5"/>
        <v>0</v>
      </c>
      <c r="AH15" s="27"/>
      <c r="AI15" s="51">
        <f t="shared" si="6"/>
        <v>0</v>
      </c>
    </row>
    <row r="16" spans="1:35" ht="15">
      <c r="A16" s="92"/>
      <c r="C16" s="36"/>
      <c r="E16" s="36">
        <v>0</v>
      </c>
      <c r="F16" s="27"/>
      <c r="G16" s="47">
        <v>0</v>
      </c>
      <c r="H16" s="27"/>
      <c r="I16" s="47">
        <v>0</v>
      </c>
      <c r="J16" s="27"/>
      <c r="K16" s="27">
        <v>100</v>
      </c>
      <c r="L16" s="27"/>
      <c r="M16" s="46">
        <f t="shared" si="0"/>
        <v>0</v>
      </c>
      <c r="N16" s="46"/>
      <c r="O16" s="46">
        <f t="shared" si="1"/>
        <v>0</v>
      </c>
      <c r="P16" s="27"/>
      <c r="Q16" s="37">
        <v>14.65</v>
      </c>
      <c r="R16" s="27"/>
      <c r="S16" s="27">
        <v>60</v>
      </c>
      <c r="T16" s="27"/>
      <c r="U16" s="36">
        <v>0</v>
      </c>
      <c r="V16" s="27"/>
      <c r="W16" s="42">
        <v>0</v>
      </c>
      <c r="X16" s="27"/>
      <c r="Y16" s="45">
        <f t="shared" si="2"/>
        <v>0</v>
      </c>
      <c r="Z16" s="27"/>
      <c r="AA16" s="45">
        <f t="shared" si="3"/>
        <v>-17.77777777777778</v>
      </c>
      <c r="AB16" s="27"/>
      <c r="AC16" s="47">
        <v>0</v>
      </c>
      <c r="AD16" s="27"/>
      <c r="AE16" s="43">
        <f t="shared" si="4"/>
        <v>0</v>
      </c>
      <c r="AF16" s="27"/>
      <c r="AG16" s="46">
        <f t="shared" si="5"/>
        <v>0</v>
      </c>
      <c r="AH16" s="27"/>
      <c r="AI16" s="51">
        <f t="shared" si="6"/>
        <v>0</v>
      </c>
    </row>
    <row r="17" spans="1:35" ht="15">
      <c r="A17" s="92"/>
      <c r="C17" s="36"/>
      <c r="E17" s="36">
        <v>0</v>
      </c>
      <c r="F17" s="27"/>
      <c r="G17" s="47">
        <v>0</v>
      </c>
      <c r="H17" s="27"/>
      <c r="I17" s="47">
        <v>0</v>
      </c>
      <c r="J17" s="27"/>
      <c r="K17" s="27">
        <v>100</v>
      </c>
      <c r="L17" s="27"/>
      <c r="M17" s="46">
        <f t="shared" si="0"/>
        <v>0</v>
      </c>
      <c r="N17" s="46"/>
      <c r="O17" s="46">
        <f t="shared" si="1"/>
        <v>0</v>
      </c>
      <c r="P17" s="27"/>
      <c r="Q17" s="37">
        <v>14.65</v>
      </c>
      <c r="R17" s="27"/>
      <c r="S17" s="27">
        <v>60</v>
      </c>
      <c r="T17" s="27"/>
      <c r="U17" s="36">
        <v>0</v>
      </c>
      <c r="V17" s="27"/>
      <c r="W17" s="42">
        <v>0</v>
      </c>
      <c r="X17" s="27"/>
      <c r="Y17" s="45">
        <f t="shared" si="2"/>
        <v>0</v>
      </c>
      <c r="Z17" s="27"/>
      <c r="AA17" s="45">
        <f t="shared" si="3"/>
        <v>-17.77777777777778</v>
      </c>
      <c r="AB17" s="27"/>
      <c r="AC17" s="47">
        <v>0</v>
      </c>
      <c r="AD17" s="27"/>
      <c r="AE17" s="43">
        <f t="shared" si="4"/>
        <v>0</v>
      </c>
      <c r="AF17" s="27"/>
      <c r="AG17" s="46">
        <f t="shared" si="5"/>
        <v>0</v>
      </c>
      <c r="AH17" s="27"/>
      <c r="AI17" s="51">
        <f t="shared" si="6"/>
        <v>0</v>
      </c>
    </row>
    <row r="18" spans="1:35" ht="15">
      <c r="A18" s="92"/>
      <c r="C18" s="36"/>
      <c r="E18" s="36">
        <v>0</v>
      </c>
      <c r="F18" s="27"/>
      <c r="G18" s="47">
        <v>0</v>
      </c>
      <c r="H18" s="27"/>
      <c r="I18" s="47">
        <v>0</v>
      </c>
      <c r="J18" s="27"/>
      <c r="K18" s="27">
        <v>100</v>
      </c>
      <c r="L18" s="27"/>
      <c r="M18" s="46">
        <f t="shared" si="0"/>
        <v>0</v>
      </c>
      <c r="N18" s="46"/>
      <c r="O18" s="46">
        <f t="shared" si="1"/>
        <v>0</v>
      </c>
      <c r="P18" s="27"/>
      <c r="Q18" s="37">
        <v>14.65</v>
      </c>
      <c r="R18" s="27"/>
      <c r="S18" s="27">
        <v>60</v>
      </c>
      <c r="T18" s="27"/>
      <c r="U18" s="36">
        <v>0</v>
      </c>
      <c r="V18" s="27"/>
      <c r="W18" s="42">
        <v>0</v>
      </c>
      <c r="X18" s="27"/>
      <c r="Y18" s="45">
        <f t="shared" si="2"/>
        <v>0</v>
      </c>
      <c r="Z18" s="27"/>
      <c r="AA18" s="45">
        <f t="shared" si="3"/>
        <v>-17.77777777777778</v>
      </c>
      <c r="AB18" s="27"/>
      <c r="AC18" s="47">
        <v>0</v>
      </c>
      <c r="AD18" s="27"/>
      <c r="AE18" s="43">
        <f t="shared" si="4"/>
        <v>0</v>
      </c>
      <c r="AF18" s="27"/>
      <c r="AG18" s="46">
        <f t="shared" si="5"/>
        <v>0</v>
      </c>
      <c r="AH18" s="27"/>
      <c r="AI18" s="51">
        <f t="shared" si="6"/>
        <v>0</v>
      </c>
    </row>
    <row r="19" spans="1:35" ht="15">
      <c r="A19" s="92"/>
      <c r="C19" s="36"/>
      <c r="E19" s="36">
        <v>0</v>
      </c>
      <c r="F19" s="27"/>
      <c r="G19" s="47">
        <v>0</v>
      </c>
      <c r="H19" s="27"/>
      <c r="I19" s="47">
        <v>0</v>
      </c>
      <c r="J19" s="27"/>
      <c r="K19" s="27">
        <v>100</v>
      </c>
      <c r="L19" s="27"/>
      <c r="M19" s="46">
        <f t="shared" si="0"/>
        <v>0</v>
      </c>
      <c r="N19" s="46"/>
      <c r="O19" s="46">
        <f t="shared" si="1"/>
        <v>0</v>
      </c>
      <c r="P19" s="27"/>
      <c r="Q19" s="37">
        <v>14.65</v>
      </c>
      <c r="R19" s="27"/>
      <c r="S19" s="27">
        <v>60</v>
      </c>
      <c r="T19" s="27"/>
      <c r="U19" s="36">
        <v>0</v>
      </c>
      <c r="V19" s="27"/>
      <c r="W19" s="42">
        <v>0</v>
      </c>
      <c r="X19" s="27"/>
      <c r="Y19" s="45">
        <f t="shared" si="2"/>
        <v>0</v>
      </c>
      <c r="Z19" s="27"/>
      <c r="AA19" s="45">
        <f t="shared" si="3"/>
        <v>-17.77777777777778</v>
      </c>
      <c r="AB19" s="27"/>
      <c r="AC19" s="47">
        <v>0</v>
      </c>
      <c r="AD19" s="27"/>
      <c r="AE19" s="43">
        <f t="shared" si="4"/>
        <v>0</v>
      </c>
      <c r="AF19" s="27"/>
      <c r="AG19" s="46">
        <f t="shared" si="5"/>
        <v>0</v>
      </c>
      <c r="AH19" s="27"/>
      <c r="AI19" s="51">
        <f t="shared" si="6"/>
        <v>0</v>
      </c>
    </row>
    <row r="20" spans="1:35" ht="15">
      <c r="A20" s="92"/>
      <c r="C20" s="36"/>
      <c r="E20" s="36">
        <v>0</v>
      </c>
      <c r="F20" s="27"/>
      <c r="G20" s="47">
        <v>0</v>
      </c>
      <c r="H20" s="27"/>
      <c r="I20" s="47">
        <v>0</v>
      </c>
      <c r="J20" s="27"/>
      <c r="K20" s="27">
        <v>100</v>
      </c>
      <c r="L20" s="27"/>
      <c r="M20" s="46">
        <f t="shared" si="0"/>
        <v>0</v>
      </c>
      <c r="N20" s="46"/>
      <c r="O20" s="46">
        <f t="shared" si="1"/>
        <v>0</v>
      </c>
      <c r="P20" s="27"/>
      <c r="Q20" s="37">
        <v>14.65</v>
      </c>
      <c r="R20" s="27"/>
      <c r="S20" s="27">
        <v>60</v>
      </c>
      <c r="T20" s="27"/>
      <c r="U20" s="36">
        <v>0</v>
      </c>
      <c r="V20" s="27"/>
      <c r="W20" s="42">
        <v>0</v>
      </c>
      <c r="X20" s="27"/>
      <c r="Y20" s="45">
        <f t="shared" si="2"/>
        <v>0</v>
      </c>
      <c r="Z20" s="27"/>
      <c r="AA20" s="45">
        <f t="shared" si="3"/>
        <v>-17.77777777777778</v>
      </c>
      <c r="AB20" s="27"/>
      <c r="AC20" s="47">
        <v>0</v>
      </c>
      <c r="AD20" s="27"/>
      <c r="AE20" s="43">
        <f t="shared" si="4"/>
        <v>0</v>
      </c>
      <c r="AF20" s="27"/>
      <c r="AG20" s="46">
        <f t="shared" si="5"/>
        <v>0</v>
      </c>
      <c r="AH20" s="27"/>
      <c r="AI20" s="51">
        <f t="shared" si="6"/>
        <v>0</v>
      </c>
    </row>
    <row r="21" spans="1:35" ht="15">
      <c r="A21" s="92"/>
      <c r="C21" s="36"/>
      <c r="E21" s="36">
        <v>0</v>
      </c>
      <c r="F21" s="27"/>
      <c r="G21" s="47">
        <v>0</v>
      </c>
      <c r="H21" s="27"/>
      <c r="I21" s="47">
        <v>0</v>
      </c>
      <c r="J21" s="27"/>
      <c r="K21" s="27">
        <v>100</v>
      </c>
      <c r="L21" s="27"/>
      <c r="M21" s="46">
        <f t="shared" si="0"/>
        <v>0</v>
      </c>
      <c r="N21" s="46"/>
      <c r="O21" s="46">
        <f t="shared" si="1"/>
        <v>0</v>
      </c>
      <c r="P21" s="27"/>
      <c r="Q21" s="37">
        <v>14.65</v>
      </c>
      <c r="R21" s="27"/>
      <c r="S21" s="27">
        <v>60</v>
      </c>
      <c r="T21" s="27"/>
      <c r="U21" s="36">
        <v>0</v>
      </c>
      <c r="V21" s="27"/>
      <c r="W21" s="42">
        <v>0</v>
      </c>
      <c r="X21" s="27"/>
      <c r="Y21" s="45">
        <f t="shared" si="2"/>
        <v>0</v>
      </c>
      <c r="Z21" s="27"/>
      <c r="AA21" s="45">
        <f t="shared" si="3"/>
        <v>-17.77777777777778</v>
      </c>
      <c r="AB21" s="27"/>
      <c r="AC21" s="47">
        <v>0</v>
      </c>
      <c r="AD21" s="27"/>
      <c r="AE21" s="43">
        <f t="shared" si="4"/>
        <v>0</v>
      </c>
      <c r="AF21" s="27"/>
      <c r="AG21" s="46">
        <f t="shared" si="5"/>
        <v>0</v>
      </c>
      <c r="AH21" s="27"/>
      <c r="AI21" s="51">
        <f t="shared" si="6"/>
        <v>0</v>
      </c>
    </row>
    <row r="22" spans="1:35" ht="15">
      <c r="A22" s="92"/>
      <c r="C22" s="36"/>
      <c r="E22" s="36">
        <v>0</v>
      </c>
      <c r="F22" s="27"/>
      <c r="G22" s="47">
        <v>0</v>
      </c>
      <c r="H22" s="27"/>
      <c r="I22" s="47">
        <v>0</v>
      </c>
      <c r="J22" s="27"/>
      <c r="K22" s="27">
        <v>100</v>
      </c>
      <c r="L22" s="27"/>
      <c r="M22" s="46">
        <f t="shared" si="0"/>
        <v>0</v>
      </c>
      <c r="N22" s="46"/>
      <c r="O22" s="46">
        <f t="shared" si="1"/>
        <v>0</v>
      </c>
      <c r="P22" s="27"/>
      <c r="Q22" s="37">
        <v>14.65</v>
      </c>
      <c r="R22" s="27"/>
      <c r="S22" s="27">
        <v>60</v>
      </c>
      <c r="T22" s="27"/>
      <c r="U22" s="36">
        <v>0</v>
      </c>
      <c r="V22" s="27"/>
      <c r="W22" s="42">
        <v>0</v>
      </c>
      <c r="X22" s="27"/>
      <c r="Y22" s="45">
        <f t="shared" si="2"/>
        <v>0</v>
      </c>
      <c r="Z22" s="27"/>
      <c r="AA22" s="45">
        <f t="shared" si="3"/>
        <v>-17.77777777777778</v>
      </c>
      <c r="AB22" s="27"/>
      <c r="AC22" s="47">
        <v>0</v>
      </c>
      <c r="AD22" s="27"/>
      <c r="AE22" s="43">
        <f t="shared" si="4"/>
        <v>0</v>
      </c>
      <c r="AF22" s="27"/>
      <c r="AG22" s="46">
        <f t="shared" si="5"/>
        <v>0</v>
      </c>
      <c r="AH22" s="27"/>
      <c r="AI22" s="51">
        <f t="shared" si="6"/>
        <v>0</v>
      </c>
    </row>
    <row r="23" spans="1:35" ht="15">
      <c r="A23" s="92"/>
      <c r="C23" s="36"/>
      <c r="E23" s="36">
        <v>0</v>
      </c>
      <c r="F23" s="27"/>
      <c r="G23" s="47">
        <v>0</v>
      </c>
      <c r="H23" s="27"/>
      <c r="I23" s="47">
        <v>0</v>
      </c>
      <c r="J23" s="27"/>
      <c r="K23" s="27">
        <v>100</v>
      </c>
      <c r="L23" s="27"/>
      <c r="M23" s="46">
        <f t="shared" si="0"/>
        <v>0</v>
      </c>
      <c r="N23" s="46"/>
      <c r="O23" s="46">
        <f t="shared" si="1"/>
        <v>0</v>
      </c>
      <c r="P23" s="27"/>
      <c r="Q23" s="37">
        <v>14.65</v>
      </c>
      <c r="R23" s="27"/>
      <c r="S23" s="27">
        <v>60</v>
      </c>
      <c r="T23" s="27"/>
      <c r="U23" s="36">
        <v>0</v>
      </c>
      <c r="V23" s="27"/>
      <c r="W23" s="42">
        <v>0</v>
      </c>
      <c r="X23" s="27"/>
      <c r="Y23" s="45">
        <f t="shared" si="2"/>
        <v>0</v>
      </c>
      <c r="Z23" s="27"/>
      <c r="AA23" s="45">
        <f t="shared" si="3"/>
        <v>-17.77777777777778</v>
      </c>
      <c r="AB23" s="27"/>
      <c r="AC23" s="47">
        <v>0</v>
      </c>
      <c r="AD23" s="27"/>
      <c r="AE23" s="43">
        <f t="shared" si="4"/>
        <v>0</v>
      </c>
      <c r="AF23" s="27"/>
      <c r="AG23" s="46">
        <f t="shared" si="5"/>
        <v>0</v>
      </c>
      <c r="AH23" s="27"/>
      <c r="AI23" s="51">
        <f t="shared" si="6"/>
        <v>0</v>
      </c>
    </row>
    <row r="24" spans="1:35" ht="15">
      <c r="A24" s="92"/>
      <c r="C24" s="36"/>
      <c r="E24" s="36">
        <v>0</v>
      </c>
      <c r="F24" s="27"/>
      <c r="G24" s="47">
        <v>0</v>
      </c>
      <c r="H24" s="27"/>
      <c r="I24" s="47">
        <v>0</v>
      </c>
      <c r="J24" s="27"/>
      <c r="K24" s="27">
        <v>100</v>
      </c>
      <c r="L24" s="27"/>
      <c r="M24" s="46">
        <f t="shared" si="0"/>
        <v>0</v>
      </c>
      <c r="N24" s="46"/>
      <c r="O24" s="46">
        <f t="shared" si="1"/>
        <v>0</v>
      </c>
      <c r="P24" s="27"/>
      <c r="Q24" s="37">
        <v>14.65</v>
      </c>
      <c r="R24" s="27"/>
      <c r="S24" s="27">
        <v>60</v>
      </c>
      <c r="T24" s="27"/>
      <c r="U24" s="36">
        <v>0</v>
      </c>
      <c r="V24" s="27"/>
      <c r="W24" s="42">
        <v>0</v>
      </c>
      <c r="X24" s="27"/>
      <c r="Y24" s="45">
        <f t="shared" si="2"/>
        <v>0</v>
      </c>
      <c r="Z24" s="27"/>
      <c r="AA24" s="45">
        <f t="shared" si="3"/>
        <v>-17.77777777777778</v>
      </c>
      <c r="AB24" s="27"/>
      <c r="AC24" s="47">
        <v>0</v>
      </c>
      <c r="AD24" s="27"/>
      <c r="AE24" s="43">
        <f t="shared" si="4"/>
        <v>0</v>
      </c>
      <c r="AF24" s="27"/>
      <c r="AG24" s="46">
        <f t="shared" si="5"/>
        <v>0</v>
      </c>
      <c r="AH24" s="27"/>
      <c r="AI24" s="51">
        <f t="shared" si="6"/>
        <v>0</v>
      </c>
    </row>
    <row r="25" spans="1:35" ht="15">
      <c r="A25" s="92"/>
      <c r="C25" s="36"/>
      <c r="E25" s="36">
        <v>0</v>
      </c>
      <c r="F25" s="27"/>
      <c r="G25" s="47">
        <v>0</v>
      </c>
      <c r="H25" s="27"/>
      <c r="I25" s="47">
        <v>0</v>
      </c>
      <c r="J25" s="27"/>
      <c r="K25" s="27">
        <v>100</v>
      </c>
      <c r="L25" s="27"/>
      <c r="M25" s="46">
        <f t="shared" si="0"/>
        <v>0</v>
      </c>
      <c r="N25" s="46"/>
      <c r="O25" s="46">
        <f t="shared" si="1"/>
        <v>0</v>
      </c>
      <c r="P25" s="27"/>
      <c r="Q25" s="37">
        <v>14.65</v>
      </c>
      <c r="R25" s="27"/>
      <c r="S25" s="27">
        <v>60</v>
      </c>
      <c r="T25" s="27"/>
      <c r="U25" s="36">
        <v>0</v>
      </c>
      <c r="V25" s="27"/>
      <c r="W25" s="42">
        <v>0</v>
      </c>
      <c r="X25" s="27"/>
      <c r="Y25" s="45">
        <f t="shared" si="2"/>
        <v>0</v>
      </c>
      <c r="Z25" s="27"/>
      <c r="AA25" s="45">
        <f t="shared" si="3"/>
        <v>-17.77777777777778</v>
      </c>
      <c r="AB25" s="27"/>
      <c r="AC25" s="47">
        <v>0</v>
      </c>
      <c r="AD25" s="27"/>
      <c r="AE25" s="43">
        <f t="shared" si="4"/>
        <v>0</v>
      </c>
      <c r="AF25" s="27"/>
      <c r="AG25" s="46">
        <f t="shared" si="5"/>
        <v>0</v>
      </c>
      <c r="AH25" s="27"/>
      <c r="AI25" s="51">
        <f t="shared" si="6"/>
        <v>0</v>
      </c>
    </row>
    <row r="26" spans="1:35" ht="15">
      <c r="A26" s="92"/>
      <c r="C26" s="36"/>
      <c r="E26" s="36">
        <v>0</v>
      </c>
      <c r="F26" s="27"/>
      <c r="G26" s="47">
        <v>0</v>
      </c>
      <c r="H26" s="27"/>
      <c r="I26" s="47">
        <v>0</v>
      </c>
      <c r="J26" s="27"/>
      <c r="K26" s="27">
        <v>100</v>
      </c>
      <c r="L26" s="27"/>
      <c r="M26" s="46">
        <f t="shared" si="0"/>
        <v>0</v>
      </c>
      <c r="N26" s="46"/>
      <c r="O26" s="46">
        <f t="shared" si="1"/>
        <v>0</v>
      </c>
      <c r="P26" s="27"/>
      <c r="Q26" s="37">
        <v>14.65</v>
      </c>
      <c r="R26" s="27"/>
      <c r="S26" s="27">
        <v>60</v>
      </c>
      <c r="T26" s="27"/>
      <c r="U26" s="36">
        <v>0</v>
      </c>
      <c r="V26" s="27"/>
      <c r="W26" s="42">
        <v>0</v>
      </c>
      <c r="X26" s="27"/>
      <c r="Y26" s="45">
        <f t="shared" si="2"/>
        <v>0</v>
      </c>
      <c r="Z26" s="27"/>
      <c r="AA26" s="45">
        <f t="shared" si="3"/>
        <v>-17.77777777777778</v>
      </c>
      <c r="AB26" s="27"/>
      <c r="AC26" s="47">
        <v>0</v>
      </c>
      <c r="AD26" s="27"/>
      <c r="AE26" s="43">
        <f t="shared" si="4"/>
        <v>0</v>
      </c>
      <c r="AF26" s="27"/>
      <c r="AG26" s="46">
        <f t="shared" si="5"/>
        <v>0</v>
      </c>
      <c r="AH26" s="27"/>
      <c r="AI26" s="51">
        <f t="shared" si="6"/>
        <v>0</v>
      </c>
    </row>
    <row r="27" spans="1:35" ht="15">
      <c r="A27" s="92"/>
      <c r="C27" s="36"/>
      <c r="E27" s="36">
        <v>0</v>
      </c>
      <c r="F27" s="27"/>
      <c r="G27" s="47">
        <v>0</v>
      </c>
      <c r="H27" s="27"/>
      <c r="I27" s="47">
        <v>0</v>
      </c>
      <c r="J27" s="27"/>
      <c r="K27" s="27">
        <v>100</v>
      </c>
      <c r="L27" s="27"/>
      <c r="M27" s="46">
        <f t="shared" si="0"/>
        <v>0</v>
      </c>
      <c r="N27" s="46"/>
      <c r="O27" s="46">
        <f t="shared" si="1"/>
        <v>0</v>
      </c>
      <c r="P27" s="27"/>
      <c r="Q27" s="37">
        <v>14.65</v>
      </c>
      <c r="R27" s="27"/>
      <c r="S27" s="27">
        <v>60</v>
      </c>
      <c r="T27" s="27"/>
      <c r="U27" s="36">
        <v>0</v>
      </c>
      <c r="V27" s="27"/>
      <c r="W27" s="42">
        <v>0</v>
      </c>
      <c r="X27" s="27"/>
      <c r="Y27" s="45">
        <f t="shared" si="2"/>
        <v>0</v>
      </c>
      <c r="Z27" s="27"/>
      <c r="AA27" s="45">
        <f t="shared" si="3"/>
        <v>-17.77777777777778</v>
      </c>
      <c r="AB27" s="27"/>
      <c r="AC27" s="47">
        <v>0</v>
      </c>
      <c r="AD27" s="27"/>
      <c r="AE27" s="43">
        <f t="shared" si="4"/>
        <v>0</v>
      </c>
      <c r="AF27" s="27"/>
      <c r="AG27" s="46">
        <f t="shared" si="5"/>
        <v>0</v>
      </c>
      <c r="AH27" s="27"/>
      <c r="AI27" s="51">
        <f t="shared" si="6"/>
        <v>0</v>
      </c>
    </row>
    <row r="28" spans="1:35" ht="15">
      <c r="A28" s="92"/>
      <c r="C28" s="36"/>
      <c r="E28" s="36">
        <v>0</v>
      </c>
      <c r="F28" s="27"/>
      <c r="G28" s="47">
        <v>0</v>
      </c>
      <c r="H28" s="27"/>
      <c r="I28" s="47">
        <v>0</v>
      </c>
      <c r="J28" s="27"/>
      <c r="K28" s="27">
        <v>100</v>
      </c>
      <c r="L28" s="27"/>
      <c r="M28" s="46">
        <f t="shared" si="0"/>
        <v>0</v>
      </c>
      <c r="N28" s="46"/>
      <c r="O28" s="46">
        <f t="shared" si="1"/>
        <v>0</v>
      </c>
      <c r="P28" s="27"/>
      <c r="Q28" s="37">
        <v>14.65</v>
      </c>
      <c r="R28" s="27"/>
      <c r="S28" s="27">
        <v>60</v>
      </c>
      <c r="T28" s="27"/>
      <c r="U28" s="36">
        <v>0</v>
      </c>
      <c r="V28" s="27"/>
      <c r="W28" s="42">
        <v>0</v>
      </c>
      <c r="X28" s="27"/>
      <c r="Y28" s="45">
        <f t="shared" si="2"/>
        <v>0</v>
      </c>
      <c r="Z28" s="27"/>
      <c r="AA28" s="45">
        <f t="shared" si="3"/>
        <v>-17.77777777777778</v>
      </c>
      <c r="AB28" s="27"/>
      <c r="AC28" s="47">
        <v>0</v>
      </c>
      <c r="AD28" s="27"/>
      <c r="AE28" s="43">
        <f t="shared" si="4"/>
        <v>0</v>
      </c>
      <c r="AF28" s="27"/>
      <c r="AG28" s="46">
        <f t="shared" si="5"/>
        <v>0</v>
      </c>
      <c r="AH28" s="27"/>
      <c r="AI28" s="51">
        <f t="shared" si="6"/>
        <v>0</v>
      </c>
    </row>
    <row r="29" spans="1:35" ht="15">
      <c r="A29" s="92"/>
      <c r="C29" s="36"/>
      <c r="E29" s="36">
        <v>0</v>
      </c>
      <c r="F29" s="27"/>
      <c r="G29" s="47">
        <v>0</v>
      </c>
      <c r="H29" s="27"/>
      <c r="I29" s="47">
        <v>0</v>
      </c>
      <c r="J29" s="27"/>
      <c r="K29" s="27">
        <v>100</v>
      </c>
      <c r="L29" s="27"/>
      <c r="M29" s="46">
        <f t="shared" si="0"/>
        <v>0</v>
      </c>
      <c r="N29" s="46"/>
      <c r="O29" s="46">
        <f t="shared" si="1"/>
        <v>0</v>
      </c>
      <c r="P29" s="27"/>
      <c r="Q29" s="37">
        <v>14.65</v>
      </c>
      <c r="R29" s="27"/>
      <c r="S29" s="27">
        <v>60</v>
      </c>
      <c r="T29" s="27"/>
      <c r="U29" s="36">
        <v>0</v>
      </c>
      <c r="V29" s="27"/>
      <c r="W29" s="42">
        <v>0</v>
      </c>
      <c r="X29" s="27"/>
      <c r="Y29" s="45">
        <f t="shared" si="2"/>
        <v>0</v>
      </c>
      <c r="Z29" s="27"/>
      <c r="AA29" s="45">
        <f t="shared" si="3"/>
        <v>-17.77777777777778</v>
      </c>
      <c r="AB29" s="27"/>
      <c r="AC29" s="47">
        <v>0</v>
      </c>
      <c r="AD29" s="27"/>
      <c r="AE29" s="43">
        <f t="shared" si="4"/>
        <v>0</v>
      </c>
      <c r="AF29" s="27"/>
      <c r="AG29" s="46">
        <f t="shared" si="5"/>
        <v>0</v>
      </c>
      <c r="AH29" s="27"/>
      <c r="AI29" s="51">
        <f t="shared" si="6"/>
        <v>0</v>
      </c>
    </row>
    <row r="30" spans="1:35" ht="15">
      <c r="A30" s="92"/>
      <c r="C30" s="36"/>
      <c r="E30" s="36">
        <v>0</v>
      </c>
      <c r="F30" s="27"/>
      <c r="G30" s="47">
        <v>0</v>
      </c>
      <c r="H30" s="27"/>
      <c r="I30" s="47">
        <v>0</v>
      </c>
      <c r="J30" s="27"/>
      <c r="K30" s="27">
        <v>100</v>
      </c>
      <c r="L30" s="27"/>
      <c r="M30" s="46">
        <f t="shared" si="0"/>
        <v>0</v>
      </c>
      <c r="N30" s="46"/>
      <c r="O30" s="46">
        <f t="shared" si="1"/>
        <v>0</v>
      </c>
      <c r="P30" s="27"/>
      <c r="Q30" s="37">
        <v>14.65</v>
      </c>
      <c r="R30" s="27"/>
      <c r="S30" s="27">
        <v>60</v>
      </c>
      <c r="T30" s="27"/>
      <c r="U30" s="36">
        <v>0</v>
      </c>
      <c r="V30" s="27"/>
      <c r="W30" s="42">
        <v>0</v>
      </c>
      <c r="X30" s="27"/>
      <c r="Y30" s="45">
        <f t="shared" si="2"/>
        <v>0</v>
      </c>
      <c r="Z30" s="27"/>
      <c r="AA30" s="45">
        <f t="shared" si="3"/>
        <v>-17.77777777777778</v>
      </c>
      <c r="AB30" s="27"/>
      <c r="AC30" s="47">
        <v>0</v>
      </c>
      <c r="AD30" s="27"/>
      <c r="AE30" s="43">
        <f t="shared" si="4"/>
        <v>0</v>
      </c>
      <c r="AF30" s="27"/>
      <c r="AG30" s="46">
        <f t="shared" si="5"/>
        <v>0</v>
      </c>
      <c r="AH30" s="27"/>
      <c r="AI30" s="51">
        <f t="shared" si="6"/>
        <v>0</v>
      </c>
    </row>
    <row r="31" spans="1:35" ht="15">
      <c r="A31" s="92"/>
      <c r="C31" s="36"/>
      <c r="E31" s="36">
        <v>0</v>
      </c>
      <c r="F31" s="27"/>
      <c r="G31" s="47">
        <v>0</v>
      </c>
      <c r="H31" s="27"/>
      <c r="I31" s="47">
        <v>0</v>
      </c>
      <c r="J31" s="27"/>
      <c r="K31" s="27">
        <v>100</v>
      </c>
      <c r="L31" s="27"/>
      <c r="M31" s="46">
        <f t="shared" si="0"/>
        <v>0</v>
      </c>
      <c r="N31" s="46"/>
      <c r="O31" s="46">
        <f t="shared" si="1"/>
        <v>0</v>
      </c>
      <c r="P31" s="27"/>
      <c r="Q31" s="37">
        <v>14.65</v>
      </c>
      <c r="R31" s="27"/>
      <c r="S31" s="27">
        <v>60</v>
      </c>
      <c r="T31" s="27"/>
      <c r="U31" s="36">
        <v>0</v>
      </c>
      <c r="V31" s="27"/>
      <c r="W31" s="42">
        <v>0</v>
      </c>
      <c r="X31" s="27"/>
      <c r="Y31" s="45">
        <f t="shared" si="2"/>
        <v>0</v>
      </c>
      <c r="Z31" s="27"/>
      <c r="AA31" s="45">
        <f t="shared" si="3"/>
        <v>-17.77777777777778</v>
      </c>
      <c r="AB31" s="27"/>
      <c r="AC31" s="47">
        <v>0</v>
      </c>
      <c r="AD31" s="27"/>
      <c r="AE31" s="43">
        <f t="shared" si="4"/>
        <v>0</v>
      </c>
      <c r="AF31" s="27"/>
      <c r="AG31" s="46">
        <f t="shared" si="5"/>
        <v>0</v>
      </c>
      <c r="AH31" s="27"/>
      <c r="AI31" s="51">
        <f t="shared" si="6"/>
        <v>0</v>
      </c>
    </row>
    <row r="32" spans="1:35" ht="15">
      <c r="A32" s="92"/>
      <c r="C32" s="36"/>
      <c r="E32" s="36">
        <v>0</v>
      </c>
      <c r="F32" s="27"/>
      <c r="G32" s="47">
        <v>0</v>
      </c>
      <c r="H32" s="27"/>
      <c r="I32" s="47">
        <v>0</v>
      </c>
      <c r="J32" s="27"/>
      <c r="K32" s="27">
        <v>100</v>
      </c>
      <c r="L32" s="27"/>
      <c r="M32" s="46">
        <f t="shared" si="0"/>
        <v>0</v>
      </c>
      <c r="N32" s="46"/>
      <c r="O32" s="46">
        <f t="shared" si="1"/>
        <v>0</v>
      </c>
      <c r="P32" s="27"/>
      <c r="Q32" s="37">
        <v>14.65</v>
      </c>
      <c r="R32" s="27"/>
      <c r="S32" s="27">
        <v>60</v>
      </c>
      <c r="T32" s="27"/>
      <c r="U32" s="36">
        <v>0</v>
      </c>
      <c r="V32" s="27"/>
      <c r="W32" s="42">
        <v>0</v>
      </c>
      <c r="X32" s="27"/>
      <c r="Y32" s="45">
        <f t="shared" si="2"/>
        <v>0</v>
      </c>
      <c r="Z32" s="27"/>
      <c r="AA32" s="45">
        <f t="shared" si="3"/>
        <v>-17.77777777777778</v>
      </c>
      <c r="AB32" s="27"/>
      <c r="AC32" s="47">
        <v>0</v>
      </c>
      <c r="AD32" s="27"/>
      <c r="AE32" s="43">
        <f t="shared" si="4"/>
        <v>0</v>
      </c>
      <c r="AF32" s="27"/>
      <c r="AG32" s="46">
        <f t="shared" si="5"/>
        <v>0</v>
      </c>
      <c r="AH32" s="27"/>
      <c r="AI32" s="51">
        <f t="shared" si="6"/>
        <v>0</v>
      </c>
    </row>
    <row r="33" spans="1:35" ht="15">
      <c r="A33" s="92"/>
      <c r="C33" s="36"/>
      <c r="E33" s="36">
        <v>0</v>
      </c>
      <c r="F33" s="27"/>
      <c r="G33" s="47">
        <v>0</v>
      </c>
      <c r="H33" s="27"/>
      <c r="I33" s="47">
        <v>0</v>
      </c>
      <c r="J33" s="27"/>
      <c r="K33" s="27">
        <v>100</v>
      </c>
      <c r="L33" s="27"/>
      <c r="M33" s="46">
        <f t="shared" si="0"/>
        <v>0</v>
      </c>
      <c r="N33" s="46"/>
      <c r="O33" s="46">
        <f t="shared" si="1"/>
        <v>0</v>
      </c>
      <c r="P33" s="27"/>
      <c r="Q33" s="37">
        <v>14.65</v>
      </c>
      <c r="R33" s="27"/>
      <c r="S33" s="27">
        <v>60</v>
      </c>
      <c r="T33" s="27"/>
      <c r="U33" s="36">
        <v>0</v>
      </c>
      <c r="V33" s="27"/>
      <c r="W33" s="42">
        <v>0</v>
      </c>
      <c r="X33" s="27"/>
      <c r="Y33" s="45">
        <f t="shared" si="2"/>
        <v>0</v>
      </c>
      <c r="Z33" s="27"/>
      <c r="AA33" s="45">
        <f t="shared" si="3"/>
        <v>-17.77777777777778</v>
      </c>
      <c r="AB33" s="27"/>
      <c r="AC33" s="47">
        <v>0</v>
      </c>
      <c r="AD33" s="27"/>
      <c r="AE33" s="43">
        <f t="shared" si="4"/>
        <v>0</v>
      </c>
      <c r="AF33" s="27"/>
      <c r="AG33" s="46">
        <f t="shared" si="5"/>
        <v>0</v>
      </c>
      <c r="AH33" s="27"/>
      <c r="AI33" s="51">
        <f t="shared" si="6"/>
        <v>0</v>
      </c>
    </row>
    <row r="34" spans="1:35" ht="15">
      <c r="A34" s="92"/>
      <c r="C34" s="36"/>
      <c r="E34" s="36">
        <v>0</v>
      </c>
      <c r="F34" s="27"/>
      <c r="G34" s="47">
        <v>0</v>
      </c>
      <c r="H34" s="27"/>
      <c r="I34" s="47">
        <v>0</v>
      </c>
      <c r="J34" s="27"/>
      <c r="K34" s="27">
        <v>100</v>
      </c>
      <c r="L34" s="27"/>
      <c r="M34" s="46">
        <f t="shared" si="0"/>
        <v>0</v>
      </c>
      <c r="N34" s="46"/>
      <c r="O34" s="46">
        <f t="shared" si="1"/>
        <v>0</v>
      </c>
      <c r="P34" s="27"/>
      <c r="Q34" s="37">
        <v>14.65</v>
      </c>
      <c r="R34" s="27"/>
      <c r="S34" s="27">
        <v>60</v>
      </c>
      <c r="T34" s="27"/>
      <c r="U34" s="36">
        <v>0</v>
      </c>
      <c r="V34" s="27"/>
      <c r="W34" s="42">
        <v>0</v>
      </c>
      <c r="X34" s="27"/>
      <c r="Y34" s="45">
        <f t="shared" si="2"/>
        <v>0</v>
      </c>
      <c r="Z34" s="27"/>
      <c r="AA34" s="45">
        <f t="shared" si="3"/>
        <v>-17.77777777777778</v>
      </c>
      <c r="AB34" s="27"/>
      <c r="AC34" s="47">
        <v>0</v>
      </c>
      <c r="AD34" s="27"/>
      <c r="AE34" s="43">
        <f t="shared" si="4"/>
        <v>0</v>
      </c>
      <c r="AF34" s="27"/>
      <c r="AG34" s="46">
        <f t="shared" si="5"/>
        <v>0</v>
      </c>
      <c r="AH34" s="27"/>
      <c r="AI34" s="51">
        <f t="shared" si="6"/>
        <v>0</v>
      </c>
    </row>
    <row r="35" spans="1:35" ht="15">
      <c r="A35" s="92"/>
      <c r="C35" s="36"/>
      <c r="E35" s="36">
        <v>0</v>
      </c>
      <c r="F35" s="27"/>
      <c r="G35" s="47">
        <v>0</v>
      </c>
      <c r="H35" s="27"/>
      <c r="I35" s="47">
        <v>0</v>
      </c>
      <c r="J35" s="27"/>
      <c r="K35" s="27">
        <v>100</v>
      </c>
      <c r="L35" s="27"/>
      <c r="M35" s="46">
        <f t="shared" si="0"/>
        <v>0</v>
      </c>
      <c r="N35" s="46"/>
      <c r="O35" s="46">
        <f t="shared" si="1"/>
        <v>0</v>
      </c>
      <c r="P35" s="27"/>
      <c r="Q35" s="37">
        <v>14.65</v>
      </c>
      <c r="R35" s="27"/>
      <c r="S35" s="27">
        <v>60</v>
      </c>
      <c r="T35" s="27"/>
      <c r="U35" s="36">
        <v>0</v>
      </c>
      <c r="V35" s="27"/>
      <c r="W35" s="42">
        <v>0</v>
      </c>
      <c r="X35" s="27"/>
      <c r="Y35" s="45">
        <f t="shared" si="2"/>
        <v>0</v>
      </c>
      <c r="Z35" s="27"/>
      <c r="AA35" s="45">
        <f t="shared" si="3"/>
        <v>-17.77777777777778</v>
      </c>
      <c r="AB35" s="27"/>
      <c r="AC35" s="47">
        <v>0</v>
      </c>
      <c r="AD35" s="27"/>
      <c r="AE35" s="43">
        <f t="shared" si="4"/>
        <v>0</v>
      </c>
      <c r="AF35" s="27"/>
      <c r="AG35" s="46">
        <f t="shared" si="5"/>
        <v>0</v>
      </c>
      <c r="AH35" s="27"/>
      <c r="AI35" s="51">
        <f t="shared" si="6"/>
        <v>0</v>
      </c>
    </row>
    <row r="36" spans="1:35" ht="15">
      <c r="A36" s="92"/>
      <c r="C36" s="36"/>
      <c r="E36" s="36">
        <v>0</v>
      </c>
      <c r="F36" s="27"/>
      <c r="G36" s="47">
        <v>0</v>
      </c>
      <c r="H36" s="27"/>
      <c r="I36" s="47">
        <v>0</v>
      </c>
      <c r="J36" s="27"/>
      <c r="K36" s="27">
        <v>100</v>
      </c>
      <c r="L36" s="27"/>
      <c r="M36" s="46">
        <f t="shared" si="0"/>
        <v>0</v>
      </c>
      <c r="N36" s="46"/>
      <c r="O36" s="46">
        <f t="shared" si="1"/>
        <v>0</v>
      </c>
      <c r="P36" s="27"/>
      <c r="Q36" s="37">
        <v>14.65</v>
      </c>
      <c r="R36" s="27"/>
      <c r="S36" s="27">
        <v>60</v>
      </c>
      <c r="T36" s="27"/>
      <c r="U36" s="36">
        <v>0</v>
      </c>
      <c r="V36" s="27"/>
      <c r="W36" s="42">
        <v>0</v>
      </c>
      <c r="X36" s="27"/>
      <c r="Y36" s="45">
        <f t="shared" si="2"/>
        <v>0</v>
      </c>
      <c r="Z36" s="27"/>
      <c r="AA36" s="45">
        <f t="shared" si="3"/>
        <v>-17.77777777777778</v>
      </c>
      <c r="AB36" s="27"/>
      <c r="AC36" s="47">
        <v>0</v>
      </c>
      <c r="AD36" s="27"/>
      <c r="AE36" s="43">
        <f t="shared" si="4"/>
        <v>0</v>
      </c>
      <c r="AF36" s="27"/>
      <c r="AG36" s="46">
        <f t="shared" si="5"/>
        <v>0</v>
      </c>
      <c r="AH36" s="27"/>
      <c r="AI36" s="51">
        <f t="shared" si="6"/>
        <v>0</v>
      </c>
    </row>
    <row r="37" spans="1:35" ht="15">
      <c r="A37" s="92"/>
      <c r="C37" s="36"/>
      <c r="E37" s="36">
        <v>0</v>
      </c>
      <c r="F37" s="27"/>
      <c r="G37" s="47">
        <v>0</v>
      </c>
      <c r="H37" s="27"/>
      <c r="I37" s="47">
        <v>0</v>
      </c>
      <c r="J37" s="27"/>
      <c r="K37" s="27">
        <v>100</v>
      </c>
      <c r="L37" s="27"/>
      <c r="M37" s="46">
        <f t="shared" si="0"/>
        <v>0</v>
      </c>
      <c r="N37" s="46"/>
      <c r="O37" s="46">
        <f t="shared" si="1"/>
        <v>0</v>
      </c>
      <c r="P37" s="27"/>
      <c r="Q37" s="37">
        <v>14.65</v>
      </c>
      <c r="R37" s="27"/>
      <c r="S37" s="27">
        <v>60</v>
      </c>
      <c r="T37" s="27"/>
      <c r="U37" s="36">
        <v>0</v>
      </c>
      <c r="V37" s="27"/>
      <c r="W37" s="42">
        <v>0</v>
      </c>
      <c r="X37" s="27"/>
      <c r="Y37" s="45">
        <f t="shared" si="2"/>
        <v>0</v>
      </c>
      <c r="Z37" s="27"/>
      <c r="AA37" s="45">
        <f t="shared" si="3"/>
        <v>-17.77777777777778</v>
      </c>
      <c r="AB37" s="27"/>
      <c r="AC37" s="47">
        <v>0</v>
      </c>
      <c r="AD37" s="27"/>
      <c r="AE37" s="43">
        <f t="shared" si="4"/>
        <v>0</v>
      </c>
      <c r="AF37" s="27"/>
      <c r="AG37" s="46">
        <f t="shared" si="5"/>
        <v>0</v>
      </c>
      <c r="AH37" s="27"/>
      <c r="AI37" s="51">
        <f t="shared" si="6"/>
        <v>0</v>
      </c>
    </row>
    <row r="38" spans="1:35" ht="15">
      <c r="A38" s="92"/>
      <c r="C38" s="36"/>
      <c r="E38" s="36">
        <v>0</v>
      </c>
      <c r="F38" s="27"/>
      <c r="G38" s="47">
        <v>0</v>
      </c>
      <c r="H38" s="27"/>
      <c r="I38" s="47">
        <v>0</v>
      </c>
      <c r="J38" s="27"/>
      <c r="K38" s="27">
        <v>100</v>
      </c>
      <c r="L38" s="27"/>
      <c r="M38" s="46">
        <f t="shared" si="0"/>
        <v>0</v>
      </c>
      <c r="N38" s="46"/>
      <c r="O38" s="46">
        <f t="shared" si="1"/>
        <v>0</v>
      </c>
      <c r="P38" s="27"/>
      <c r="Q38" s="37">
        <v>14.65</v>
      </c>
      <c r="R38" s="27"/>
      <c r="S38" s="27">
        <v>60</v>
      </c>
      <c r="T38" s="27"/>
      <c r="U38" s="36">
        <v>0</v>
      </c>
      <c r="V38" s="27"/>
      <c r="W38" s="42">
        <v>0</v>
      </c>
      <c r="X38" s="27"/>
      <c r="Y38" s="45">
        <f t="shared" si="2"/>
        <v>0</v>
      </c>
      <c r="Z38" s="27"/>
      <c r="AA38" s="45">
        <f t="shared" si="3"/>
        <v>-17.77777777777778</v>
      </c>
      <c r="AB38" s="27"/>
      <c r="AC38" s="47">
        <v>0</v>
      </c>
      <c r="AD38" s="27"/>
      <c r="AE38" s="43">
        <f t="shared" si="4"/>
        <v>0</v>
      </c>
      <c r="AF38" s="27"/>
      <c r="AG38" s="46">
        <f t="shared" si="5"/>
        <v>0</v>
      </c>
      <c r="AH38" s="27"/>
      <c r="AI38" s="51">
        <f t="shared" si="6"/>
        <v>0</v>
      </c>
    </row>
    <row r="39" spans="1:35" ht="15">
      <c r="A39" s="92"/>
      <c r="C39" s="36"/>
      <c r="E39" s="36">
        <v>0</v>
      </c>
      <c r="F39" s="27"/>
      <c r="G39" s="47">
        <v>0</v>
      </c>
      <c r="H39" s="27"/>
      <c r="I39" s="47">
        <v>0</v>
      </c>
      <c r="J39" s="27"/>
      <c r="K39" s="27">
        <v>100</v>
      </c>
      <c r="L39" s="27"/>
      <c r="M39" s="46">
        <f t="shared" si="0"/>
        <v>0</v>
      </c>
      <c r="N39" s="46"/>
      <c r="O39" s="46">
        <f t="shared" si="1"/>
        <v>0</v>
      </c>
      <c r="P39" s="27"/>
      <c r="Q39" s="37">
        <v>14.65</v>
      </c>
      <c r="R39" s="27"/>
      <c r="S39" s="27">
        <v>60</v>
      </c>
      <c r="T39" s="27"/>
      <c r="U39" s="36">
        <v>0</v>
      </c>
      <c r="V39" s="27"/>
      <c r="W39" s="42">
        <v>0</v>
      </c>
      <c r="X39" s="27"/>
      <c r="Y39" s="45">
        <f t="shared" si="2"/>
        <v>0</v>
      </c>
      <c r="Z39" s="27"/>
      <c r="AA39" s="45">
        <f t="shared" si="3"/>
        <v>-17.77777777777778</v>
      </c>
      <c r="AB39" s="27"/>
      <c r="AC39" s="47">
        <v>0</v>
      </c>
      <c r="AD39" s="27"/>
      <c r="AE39" s="43">
        <f t="shared" si="4"/>
        <v>0</v>
      </c>
      <c r="AF39" s="27"/>
      <c r="AG39" s="46">
        <f t="shared" si="5"/>
        <v>0</v>
      </c>
      <c r="AH39" s="27"/>
      <c r="AI39" s="51">
        <f t="shared" si="6"/>
        <v>0</v>
      </c>
    </row>
    <row r="40" spans="1:35" ht="15">
      <c r="A40" s="92"/>
      <c r="C40" s="36"/>
      <c r="E40" s="36">
        <v>0</v>
      </c>
      <c r="F40" s="27"/>
      <c r="G40" s="47">
        <v>0</v>
      </c>
      <c r="H40" s="27"/>
      <c r="I40" s="47">
        <v>0</v>
      </c>
      <c r="J40" s="27"/>
      <c r="K40" s="27">
        <v>100</v>
      </c>
      <c r="L40" s="27"/>
      <c r="M40" s="46">
        <f t="shared" si="0"/>
        <v>0</v>
      </c>
      <c r="N40" s="46"/>
      <c r="O40" s="46">
        <f t="shared" si="1"/>
        <v>0</v>
      </c>
      <c r="P40" s="27"/>
      <c r="Q40" s="37">
        <v>14.65</v>
      </c>
      <c r="R40" s="27"/>
      <c r="S40" s="27">
        <v>60</v>
      </c>
      <c r="T40" s="27"/>
      <c r="U40" s="36">
        <v>0</v>
      </c>
      <c r="V40" s="27"/>
      <c r="W40" s="42">
        <v>0</v>
      </c>
      <c r="X40" s="27"/>
      <c r="Y40" s="45">
        <f t="shared" si="2"/>
        <v>0</v>
      </c>
      <c r="Z40" s="27"/>
      <c r="AA40" s="45">
        <f t="shared" si="3"/>
        <v>-17.77777777777778</v>
      </c>
      <c r="AB40" s="27"/>
      <c r="AC40" s="47">
        <v>0</v>
      </c>
      <c r="AD40" s="27"/>
      <c r="AE40" s="43">
        <f t="shared" si="4"/>
        <v>0</v>
      </c>
      <c r="AF40" s="27"/>
      <c r="AG40" s="46">
        <f t="shared" si="5"/>
        <v>0</v>
      </c>
      <c r="AH40" s="27"/>
      <c r="AI40" s="51">
        <f t="shared" si="6"/>
        <v>0</v>
      </c>
    </row>
    <row r="41" spans="1:35" ht="15">
      <c r="A41" s="92"/>
      <c r="C41" s="36"/>
      <c r="E41" s="36">
        <v>0</v>
      </c>
      <c r="F41" s="27"/>
      <c r="G41" s="47">
        <v>0</v>
      </c>
      <c r="H41" s="27"/>
      <c r="I41" s="47">
        <v>0</v>
      </c>
      <c r="J41" s="27"/>
      <c r="K41" s="27">
        <v>100</v>
      </c>
      <c r="L41" s="27"/>
      <c r="M41" s="46">
        <f t="shared" si="0"/>
        <v>0</v>
      </c>
      <c r="N41" s="46"/>
      <c r="O41" s="46">
        <f t="shared" si="1"/>
        <v>0</v>
      </c>
      <c r="P41" s="27"/>
      <c r="Q41" s="37">
        <v>14.65</v>
      </c>
      <c r="R41" s="27"/>
      <c r="S41" s="27">
        <v>60</v>
      </c>
      <c r="T41" s="27"/>
      <c r="U41" s="36">
        <v>0</v>
      </c>
      <c r="V41" s="27"/>
      <c r="W41" s="42">
        <v>0</v>
      </c>
      <c r="X41" s="27"/>
      <c r="Y41" s="45">
        <f t="shared" si="2"/>
        <v>0</v>
      </c>
      <c r="Z41" s="27"/>
      <c r="AA41" s="45">
        <f t="shared" si="3"/>
        <v>-17.77777777777778</v>
      </c>
      <c r="AB41" s="27"/>
      <c r="AC41" s="47">
        <v>0</v>
      </c>
      <c r="AD41" s="27"/>
      <c r="AE41" s="43">
        <f t="shared" si="4"/>
        <v>0</v>
      </c>
      <c r="AF41" s="27"/>
      <c r="AG41" s="46">
        <f t="shared" si="5"/>
        <v>0</v>
      </c>
      <c r="AH41" s="27"/>
      <c r="AI41" s="51">
        <f t="shared" si="6"/>
        <v>0</v>
      </c>
    </row>
    <row r="42" spans="1:35" ht="15">
      <c r="A42" s="92"/>
      <c r="C42" s="36"/>
      <c r="E42" s="36">
        <v>0</v>
      </c>
      <c r="F42" s="27"/>
      <c r="G42" s="47">
        <v>0</v>
      </c>
      <c r="H42" s="27"/>
      <c r="I42" s="47">
        <v>0</v>
      </c>
      <c r="J42" s="27"/>
      <c r="K42" s="27">
        <v>100</v>
      </c>
      <c r="L42" s="27"/>
      <c r="M42" s="46">
        <f t="shared" si="0"/>
        <v>0</v>
      </c>
      <c r="N42" s="46"/>
      <c r="O42" s="46">
        <f t="shared" si="1"/>
        <v>0</v>
      </c>
      <c r="P42" s="27"/>
      <c r="Q42" s="37">
        <v>14.65</v>
      </c>
      <c r="R42" s="27"/>
      <c r="S42" s="27">
        <v>60</v>
      </c>
      <c r="T42" s="27"/>
      <c r="U42" s="36">
        <v>0</v>
      </c>
      <c r="V42" s="27"/>
      <c r="W42" s="42">
        <v>0</v>
      </c>
      <c r="X42" s="27"/>
      <c r="Y42" s="45">
        <f t="shared" si="2"/>
        <v>0</v>
      </c>
      <c r="Z42" s="27"/>
      <c r="AA42" s="45">
        <f t="shared" si="3"/>
        <v>-17.77777777777778</v>
      </c>
      <c r="AB42" s="27"/>
      <c r="AC42" s="47">
        <v>0</v>
      </c>
      <c r="AD42" s="27"/>
      <c r="AE42" s="43">
        <f t="shared" si="4"/>
        <v>0</v>
      </c>
      <c r="AF42" s="27"/>
      <c r="AG42" s="46">
        <f t="shared" si="5"/>
        <v>0</v>
      </c>
      <c r="AH42" s="27"/>
      <c r="AI42" s="51">
        <f t="shared" si="6"/>
        <v>0</v>
      </c>
    </row>
    <row r="43" spans="1:35" ht="15">
      <c r="A43" s="92"/>
      <c r="C43" s="36"/>
      <c r="E43" s="36">
        <v>0</v>
      </c>
      <c r="F43" s="27"/>
      <c r="G43" s="47">
        <v>0</v>
      </c>
      <c r="H43" s="27"/>
      <c r="I43" s="47">
        <v>0</v>
      </c>
      <c r="J43" s="27"/>
      <c r="K43" s="27">
        <v>100</v>
      </c>
      <c r="L43" s="27"/>
      <c r="M43" s="46">
        <f t="shared" si="0"/>
        <v>0</v>
      </c>
      <c r="N43" s="46"/>
      <c r="O43" s="46">
        <f t="shared" si="1"/>
        <v>0</v>
      </c>
      <c r="P43" s="27"/>
      <c r="Q43" s="37">
        <v>14.65</v>
      </c>
      <c r="R43" s="27"/>
      <c r="S43" s="27">
        <v>60</v>
      </c>
      <c r="T43" s="27"/>
      <c r="U43" s="36">
        <v>0</v>
      </c>
      <c r="V43" s="27"/>
      <c r="W43" s="42">
        <v>0</v>
      </c>
      <c r="X43" s="27"/>
      <c r="Y43" s="45">
        <f t="shared" si="2"/>
        <v>0</v>
      </c>
      <c r="Z43" s="27"/>
      <c r="AA43" s="45">
        <f t="shared" si="3"/>
        <v>-17.77777777777778</v>
      </c>
      <c r="AB43" s="27"/>
      <c r="AC43" s="47">
        <v>0</v>
      </c>
      <c r="AD43" s="27"/>
      <c r="AE43" s="43">
        <f t="shared" si="4"/>
        <v>0</v>
      </c>
      <c r="AF43" s="27"/>
      <c r="AG43" s="46">
        <f t="shared" si="5"/>
        <v>0</v>
      </c>
      <c r="AH43" s="27"/>
      <c r="AI43" s="51">
        <f t="shared" si="6"/>
        <v>0</v>
      </c>
    </row>
    <row r="44" spans="1:35" ht="15">
      <c r="A44" s="92"/>
      <c r="C44" s="36"/>
      <c r="E44" s="36">
        <v>0</v>
      </c>
      <c r="F44" s="27"/>
      <c r="G44" s="47">
        <v>0</v>
      </c>
      <c r="H44" s="27"/>
      <c r="I44" s="47">
        <v>0</v>
      </c>
      <c r="J44" s="27"/>
      <c r="K44" s="27">
        <v>100</v>
      </c>
      <c r="L44" s="27"/>
      <c r="M44" s="46">
        <f t="shared" si="0"/>
        <v>0</v>
      </c>
      <c r="N44" s="46"/>
      <c r="O44" s="46">
        <f t="shared" si="1"/>
        <v>0</v>
      </c>
      <c r="P44" s="27"/>
      <c r="Q44" s="37">
        <v>14.65</v>
      </c>
      <c r="R44" s="27"/>
      <c r="S44" s="27">
        <v>60</v>
      </c>
      <c r="T44" s="27"/>
      <c r="U44" s="36">
        <v>0</v>
      </c>
      <c r="V44" s="27"/>
      <c r="W44" s="42">
        <v>0</v>
      </c>
      <c r="X44" s="27"/>
      <c r="Y44" s="45">
        <f t="shared" si="2"/>
        <v>0</v>
      </c>
      <c r="Z44" s="27"/>
      <c r="AA44" s="45">
        <f t="shared" si="3"/>
        <v>-17.77777777777778</v>
      </c>
      <c r="AB44" s="27"/>
      <c r="AC44" s="47">
        <v>0</v>
      </c>
      <c r="AD44" s="27"/>
      <c r="AE44" s="43">
        <f t="shared" si="4"/>
        <v>0</v>
      </c>
      <c r="AF44" s="27"/>
      <c r="AG44" s="46">
        <f t="shared" si="5"/>
        <v>0</v>
      </c>
      <c r="AH44" s="27"/>
      <c r="AI44" s="51">
        <f t="shared" si="6"/>
        <v>0</v>
      </c>
    </row>
    <row r="45" spans="1:35" ht="15">
      <c r="A45" s="92"/>
      <c r="C45" s="36"/>
      <c r="E45" s="36">
        <v>0</v>
      </c>
      <c r="F45" s="27"/>
      <c r="G45" s="47">
        <v>0</v>
      </c>
      <c r="H45" s="27"/>
      <c r="I45" s="47">
        <v>0</v>
      </c>
      <c r="J45" s="27"/>
      <c r="K45" s="27">
        <v>100</v>
      </c>
      <c r="L45" s="27"/>
      <c r="M45" s="46">
        <f t="shared" si="0"/>
        <v>0</v>
      </c>
      <c r="N45" s="46"/>
      <c r="O45" s="46">
        <f t="shared" si="1"/>
        <v>0</v>
      </c>
      <c r="P45" s="27"/>
      <c r="Q45" s="37">
        <v>14.65</v>
      </c>
      <c r="R45" s="27"/>
      <c r="S45" s="27">
        <v>60</v>
      </c>
      <c r="T45" s="27"/>
      <c r="U45" s="36">
        <v>0</v>
      </c>
      <c r="V45" s="27"/>
      <c r="W45" s="42">
        <v>0</v>
      </c>
      <c r="X45" s="27"/>
      <c r="Y45" s="45">
        <f t="shared" si="2"/>
        <v>0</v>
      </c>
      <c r="Z45" s="27"/>
      <c r="AA45" s="45">
        <f t="shared" si="3"/>
        <v>-17.77777777777778</v>
      </c>
      <c r="AB45" s="27"/>
      <c r="AC45" s="47">
        <v>0</v>
      </c>
      <c r="AD45" s="27"/>
      <c r="AE45" s="43">
        <f t="shared" si="4"/>
        <v>0</v>
      </c>
      <c r="AF45" s="27"/>
      <c r="AG45" s="46">
        <f t="shared" si="5"/>
        <v>0</v>
      </c>
      <c r="AH45" s="27"/>
      <c r="AI45" s="51">
        <f t="shared" si="6"/>
        <v>0</v>
      </c>
    </row>
    <row r="46" spans="1:35" ht="15">
      <c r="A46" s="92"/>
      <c r="C46" s="36"/>
      <c r="E46" s="36">
        <v>0</v>
      </c>
      <c r="F46" s="27"/>
      <c r="G46" s="47">
        <v>0</v>
      </c>
      <c r="H46" s="27"/>
      <c r="I46" s="47">
        <v>0</v>
      </c>
      <c r="J46" s="27"/>
      <c r="K46" s="27">
        <v>100</v>
      </c>
      <c r="L46" s="27"/>
      <c r="M46" s="46">
        <f t="shared" si="0"/>
        <v>0</v>
      </c>
      <c r="N46" s="46"/>
      <c r="O46" s="46">
        <f t="shared" si="1"/>
        <v>0</v>
      </c>
      <c r="P46" s="27"/>
      <c r="Q46" s="37">
        <v>14.65</v>
      </c>
      <c r="R46" s="27"/>
      <c r="S46" s="27">
        <v>60</v>
      </c>
      <c r="T46" s="27"/>
      <c r="U46" s="36">
        <v>0</v>
      </c>
      <c r="V46" s="27"/>
      <c r="W46" s="42">
        <v>0</v>
      </c>
      <c r="X46" s="27"/>
      <c r="Y46" s="45">
        <f t="shared" si="2"/>
        <v>0</v>
      </c>
      <c r="Z46" s="27"/>
      <c r="AA46" s="45">
        <f t="shared" si="3"/>
        <v>-17.77777777777778</v>
      </c>
      <c r="AB46" s="27"/>
      <c r="AC46" s="47">
        <v>0</v>
      </c>
      <c r="AD46" s="27"/>
      <c r="AE46" s="43">
        <f t="shared" si="4"/>
        <v>0</v>
      </c>
      <c r="AF46" s="27"/>
      <c r="AG46" s="46">
        <f t="shared" si="5"/>
        <v>0</v>
      </c>
      <c r="AH46" s="27"/>
      <c r="AI46" s="51">
        <f t="shared" si="6"/>
        <v>0</v>
      </c>
    </row>
    <row r="47" spans="1:35" ht="15">
      <c r="A47" s="92"/>
      <c r="C47" s="36"/>
      <c r="E47" s="36">
        <v>0</v>
      </c>
      <c r="F47" s="27"/>
      <c r="G47" s="47">
        <v>0</v>
      </c>
      <c r="H47" s="27"/>
      <c r="I47" s="47">
        <v>0</v>
      </c>
      <c r="J47" s="27"/>
      <c r="K47" s="27">
        <v>100</v>
      </c>
      <c r="L47" s="27"/>
      <c r="M47" s="46">
        <f t="shared" si="0"/>
        <v>0</v>
      </c>
      <c r="N47" s="46"/>
      <c r="O47" s="46">
        <f t="shared" si="1"/>
        <v>0</v>
      </c>
      <c r="P47" s="27"/>
      <c r="Q47" s="37">
        <v>14.65</v>
      </c>
      <c r="R47" s="27"/>
      <c r="S47" s="27">
        <v>60</v>
      </c>
      <c r="T47" s="27"/>
      <c r="U47" s="36">
        <v>0</v>
      </c>
      <c r="V47" s="27"/>
      <c r="W47" s="42">
        <v>0</v>
      </c>
      <c r="X47" s="27"/>
      <c r="Y47" s="45">
        <f t="shared" si="2"/>
        <v>0</v>
      </c>
      <c r="Z47" s="27"/>
      <c r="AA47" s="45">
        <f t="shared" si="3"/>
        <v>-17.77777777777778</v>
      </c>
      <c r="AB47" s="27"/>
      <c r="AC47" s="47">
        <v>0</v>
      </c>
      <c r="AD47" s="27"/>
      <c r="AE47" s="43">
        <f t="shared" si="4"/>
        <v>0</v>
      </c>
      <c r="AF47" s="27"/>
      <c r="AG47" s="46">
        <f t="shared" si="5"/>
        <v>0</v>
      </c>
      <c r="AH47" s="27"/>
      <c r="AI47" s="51">
        <f t="shared" si="6"/>
        <v>0</v>
      </c>
    </row>
    <row r="48" spans="1:35" ht="15">
      <c r="A48" s="92"/>
      <c r="C48" s="36"/>
      <c r="E48" s="36">
        <v>0</v>
      </c>
      <c r="F48" s="27"/>
      <c r="G48" s="47">
        <v>0</v>
      </c>
      <c r="H48" s="27"/>
      <c r="I48" s="47">
        <v>0</v>
      </c>
      <c r="J48" s="27"/>
      <c r="K48" s="27">
        <v>100</v>
      </c>
      <c r="L48" s="27"/>
      <c r="M48" s="46">
        <f t="shared" si="0"/>
        <v>0</v>
      </c>
      <c r="N48" s="46"/>
      <c r="O48" s="46">
        <f t="shared" si="1"/>
        <v>0</v>
      </c>
      <c r="P48" s="27"/>
      <c r="Q48" s="37">
        <v>14.65</v>
      </c>
      <c r="R48" s="27"/>
      <c r="S48" s="27">
        <v>60</v>
      </c>
      <c r="T48" s="27"/>
      <c r="U48" s="36">
        <v>0</v>
      </c>
      <c r="V48" s="27"/>
      <c r="W48" s="42">
        <v>0</v>
      </c>
      <c r="X48" s="27"/>
      <c r="Y48" s="45">
        <f t="shared" si="2"/>
        <v>0</v>
      </c>
      <c r="Z48" s="27"/>
      <c r="AA48" s="45">
        <f t="shared" si="3"/>
        <v>-17.77777777777778</v>
      </c>
      <c r="AB48" s="27"/>
      <c r="AC48" s="47">
        <v>0</v>
      </c>
      <c r="AD48" s="27"/>
      <c r="AE48" s="43">
        <f t="shared" si="4"/>
        <v>0</v>
      </c>
      <c r="AF48" s="27"/>
      <c r="AG48" s="46">
        <f t="shared" si="5"/>
        <v>0</v>
      </c>
      <c r="AH48" s="27"/>
      <c r="AI48" s="51">
        <f t="shared" si="6"/>
        <v>0</v>
      </c>
    </row>
    <row r="49" spans="1:35" ht="15">
      <c r="A49" s="92"/>
      <c r="C49" s="36"/>
      <c r="E49" s="36">
        <v>0</v>
      </c>
      <c r="F49" s="27"/>
      <c r="G49" s="47">
        <v>0</v>
      </c>
      <c r="H49" s="27"/>
      <c r="I49" s="47">
        <v>0</v>
      </c>
      <c r="J49" s="27"/>
      <c r="K49" s="27">
        <v>100</v>
      </c>
      <c r="L49" s="27"/>
      <c r="M49" s="46">
        <f t="shared" si="0"/>
        <v>0</v>
      </c>
      <c r="N49" s="46"/>
      <c r="O49" s="46">
        <f t="shared" si="1"/>
        <v>0</v>
      </c>
      <c r="P49" s="27"/>
      <c r="Q49" s="37">
        <v>14.65</v>
      </c>
      <c r="R49" s="27"/>
      <c r="S49" s="27">
        <v>60</v>
      </c>
      <c r="T49" s="27"/>
      <c r="U49" s="36">
        <v>0</v>
      </c>
      <c r="V49" s="27"/>
      <c r="W49" s="42">
        <v>0</v>
      </c>
      <c r="X49" s="27"/>
      <c r="Y49" s="45">
        <f t="shared" si="2"/>
        <v>0</v>
      </c>
      <c r="Z49" s="27"/>
      <c r="AA49" s="45">
        <f t="shared" si="3"/>
        <v>-17.77777777777778</v>
      </c>
      <c r="AB49" s="27"/>
      <c r="AC49" s="47">
        <v>0</v>
      </c>
      <c r="AD49" s="27"/>
      <c r="AE49" s="43">
        <f t="shared" si="4"/>
        <v>0</v>
      </c>
      <c r="AF49" s="27"/>
      <c r="AG49" s="46">
        <f t="shared" si="5"/>
        <v>0</v>
      </c>
      <c r="AH49" s="27"/>
      <c r="AI49" s="51">
        <f t="shared" si="6"/>
        <v>0</v>
      </c>
    </row>
    <row r="50" spans="1:35" ht="15">
      <c r="A50" s="92"/>
      <c r="C50" s="36"/>
      <c r="E50" s="36">
        <v>0</v>
      </c>
      <c r="F50" s="27"/>
      <c r="G50" s="47">
        <v>0</v>
      </c>
      <c r="H50" s="27"/>
      <c r="I50" s="47">
        <v>0</v>
      </c>
      <c r="J50" s="27"/>
      <c r="K50" s="27">
        <v>100</v>
      </c>
      <c r="L50" s="27"/>
      <c r="M50" s="46">
        <f t="shared" si="0"/>
        <v>0</v>
      </c>
      <c r="N50" s="46"/>
      <c r="O50" s="46">
        <f t="shared" si="1"/>
        <v>0</v>
      </c>
      <c r="P50" s="27"/>
      <c r="Q50" s="37">
        <v>14.65</v>
      </c>
      <c r="R50" s="27"/>
      <c r="S50" s="27">
        <v>60</v>
      </c>
      <c r="T50" s="27"/>
      <c r="U50" s="36">
        <v>0</v>
      </c>
      <c r="V50" s="27"/>
      <c r="W50" s="42">
        <v>0</v>
      </c>
      <c r="X50" s="27"/>
      <c r="Y50" s="45">
        <f t="shared" si="2"/>
        <v>0</v>
      </c>
      <c r="Z50" s="27"/>
      <c r="AA50" s="45">
        <f t="shared" si="3"/>
        <v>-17.77777777777778</v>
      </c>
      <c r="AB50" s="27"/>
      <c r="AC50" s="47">
        <v>0</v>
      </c>
      <c r="AD50" s="27"/>
      <c r="AE50" s="43">
        <f t="shared" si="4"/>
        <v>0</v>
      </c>
      <c r="AF50" s="27"/>
      <c r="AG50" s="46">
        <f t="shared" si="5"/>
        <v>0</v>
      </c>
      <c r="AH50" s="27"/>
      <c r="AI50" s="51">
        <f t="shared" si="6"/>
        <v>0</v>
      </c>
    </row>
    <row r="51" spans="1:35" ht="15">
      <c r="A51" s="92"/>
      <c r="C51" s="36"/>
      <c r="E51" s="36">
        <v>0</v>
      </c>
      <c r="F51" s="27"/>
      <c r="G51" s="47">
        <v>0</v>
      </c>
      <c r="H51" s="27"/>
      <c r="I51" s="47">
        <v>0</v>
      </c>
      <c r="J51" s="27"/>
      <c r="K51" s="27">
        <v>100</v>
      </c>
      <c r="L51" s="27"/>
      <c r="M51" s="46">
        <f t="shared" si="0"/>
        <v>0</v>
      </c>
      <c r="N51" s="46"/>
      <c r="O51" s="46">
        <f t="shared" si="1"/>
        <v>0</v>
      </c>
      <c r="P51" s="27"/>
      <c r="Q51" s="37">
        <v>14.65</v>
      </c>
      <c r="R51" s="27"/>
      <c r="S51" s="27">
        <v>60</v>
      </c>
      <c r="T51" s="27"/>
      <c r="U51" s="36">
        <v>0</v>
      </c>
      <c r="V51" s="27"/>
      <c r="W51" s="42">
        <v>0</v>
      </c>
      <c r="X51" s="27"/>
      <c r="Y51" s="45">
        <f t="shared" si="2"/>
        <v>0</v>
      </c>
      <c r="Z51" s="27"/>
      <c r="AA51" s="45">
        <f t="shared" si="3"/>
        <v>-17.77777777777778</v>
      </c>
      <c r="AB51" s="27"/>
      <c r="AC51" s="47">
        <v>0</v>
      </c>
      <c r="AD51" s="27"/>
      <c r="AE51" s="43">
        <f t="shared" si="4"/>
        <v>0</v>
      </c>
      <c r="AF51" s="27"/>
      <c r="AG51" s="46">
        <f t="shared" si="5"/>
        <v>0</v>
      </c>
      <c r="AH51" s="27"/>
      <c r="AI51" s="51">
        <f t="shared" si="6"/>
        <v>0</v>
      </c>
    </row>
    <row r="52" spans="1:35" ht="15">
      <c r="A52" s="92"/>
      <c r="C52" s="36"/>
      <c r="E52" s="36">
        <v>0</v>
      </c>
      <c r="F52" s="27"/>
      <c r="G52" s="47">
        <v>0</v>
      </c>
      <c r="H52" s="27"/>
      <c r="I52" s="47">
        <v>0</v>
      </c>
      <c r="J52" s="27"/>
      <c r="K52" s="27">
        <v>100</v>
      </c>
      <c r="L52" s="27"/>
      <c r="M52" s="46">
        <f t="shared" si="0"/>
        <v>0</v>
      </c>
      <c r="N52" s="46"/>
      <c r="O52" s="46">
        <f t="shared" si="1"/>
        <v>0</v>
      </c>
      <c r="P52" s="27"/>
      <c r="Q52" s="37">
        <v>14.65</v>
      </c>
      <c r="R52" s="27"/>
      <c r="S52" s="27">
        <v>60</v>
      </c>
      <c r="T52" s="27"/>
      <c r="U52" s="36">
        <v>0</v>
      </c>
      <c r="V52" s="27"/>
      <c r="W52" s="42">
        <v>0</v>
      </c>
      <c r="X52" s="27"/>
      <c r="Y52" s="45">
        <f t="shared" si="2"/>
        <v>0</v>
      </c>
      <c r="Z52" s="27"/>
      <c r="AA52" s="45">
        <f t="shared" si="3"/>
        <v>-17.77777777777778</v>
      </c>
      <c r="AB52" s="27"/>
      <c r="AC52" s="47">
        <v>0</v>
      </c>
      <c r="AD52" s="27"/>
      <c r="AE52" s="43">
        <f t="shared" si="4"/>
        <v>0</v>
      </c>
      <c r="AF52" s="27"/>
      <c r="AG52" s="46">
        <f t="shared" si="5"/>
        <v>0</v>
      </c>
      <c r="AH52" s="27"/>
      <c r="AI52" s="51">
        <f t="shared" si="6"/>
        <v>0</v>
      </c>
    </row>
    <row r="53" spans="1:35" ht="15">
      <c r="A53" s="92"/>
      <c r="C53" s="36"/>
      <c r="E53" s="36">
        <v>0</v>
      </c>
      <c r="F53" s="27"/>
      <c r="G53" s="47">
        <v>0</v>
      </c>
      <c r="H53" s="27"/>
      <c r="I53" s="47">
        <v>0</v>
      </c>
      <c r="J53" s="27"/>
      <c r="K53" s="27">
        <v>100</v>
      </c>
      <c r="L53" s="27"/>
      <c r="M53" s="46">
        <f t="shared" si="0"/>
        <v>0</v>
      </c>
      <c r="N53" s="46"/>
      <c r="O53" s="46">
        <f t="shared" si="1"/>
        <v>0</v>
      </c>
      <c r="P53" s="27"/>
      <c r="Q53" s="37">
        <v>14.65</v>
      </c>
      <c r="R53" s="27"/>
      <c r="S53" s="27">
        <v>60</v>
      </c>
      <c r="T53" s="27"/>
      <c r="U53" s="36">
        <v>0</v>
      </c>
      <c r="V53" s="27"/>
      <c r="W53" s="42">
        <v>0</v>
      </c>
      <c r="X53" s="27"/>
      <c r="Y53" s="45">
        <f t="shared" si="2"/>
        <v>0</v>
      </c>
      <c r="Z53" s="27"/>
      <c r="AA53" s="45">
        <f t="shared" si="3"/>
        <v>-17.77777777777778</v>
      </c>
      <c r="AB53" s="27"/>
      <c r="AC53" s="47">
        <v>0</v>
      </c>
      <c r="AD53" s="27"/>
      <c r="AE53" s="43">
        <f t="shared" si="4"/>
        <v>0</v>
      </c>
      <c r="AF53" s="27"/>
      <c r="AG53" s="46">
        <f t="shared" si="5"/>
        <v>0</v>
      </c>
      <c r="AH53" s="27"/>
      <c r="AI53" s="51">
        <f t="shared" si="6"/>
        <v>0</v>
      </c>
    </row>
  </sheetData>
  <sheetProtection algorithmName="SHA-512" hashValue="1+rS/FBwBIH2wsNTiJTYhPK2CrZQoIdTdhaCTVTZY6jEOMFooneBUc8fGbCTK65jREhob6QluGlrSjKTK69Fsg==" saltValue="9HQd4HSQkyCVMMspvhLkLQ==" spinCount="100000" sheet="1"/>
  <mergeCells count="1">
    <mergeCell ref="A1:AI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AFD7E-1A7B-4D72-982B-9ACE76A6964E}">
  <dimension ref="A1:AV53"/>
  <sheetViews>
    <sheetView zoomScale="85" zoomScaleNormal="85" workbookViewId="0" topLeftCell="A1">
      <selection activeCell="A1" sqref="A1:AV1"/>
    </sheetView>
  </sheetViews>
  <sheetFormatPr defaultColWidth="9.00390625" defaultRowHeight="14.25"/>
  <cols>
    <col min="1" max="1" width="30.625" style="0" customWidth="1"/>
    <col min="2" max="2" width="1.625" style="0" customWidth="1"/>
    <col min="3" max="3" width="8.625" style="0" customWidth="1"/>
    <col min="4" max="4" width="1.625" style="0" customWidth="1"/>
    <col min="5" max="5" width="8.625" style="0" customWidth="1"/>
    <col min="6" max="6" width="1.625" style="0" customWidth="1"/>
    <col min="7" max="7" width="8.625" style="0" customWidth="1"/>
    <col min="8" max="8" width="1.625" style="0" customWidth="1"/>
    <col min="9" max="9" width="8.625" style="0" customWidth="1"/>
    <col min="10" max="10" width="1.625" style="0" customWidth="1"/>
    <col min="11" max="11" width="8.625" style="0" customWidth="1"/>
    <col min="12" max="12" width="1.625" style="0" customWidth="1"/>
    <col min="13" max="13" width="10.625" style="0" customWidth="1"/>
    <col min="14" max="14" width="1.625" style="0" customWidth="1"/>
    <col min="15" max="15" width="10.625" style="0" customWidth="1"/>
    <col min="16" max="16" width="1.625" style="0" customWidth="1"/>
    <col min="17" max="17" width="12.625" style="0" customWidth="1"/>
    <col min="18" max="18" width="1.625" style="0" customWidth="1"/>
    <col min="19" max="19" width="12.625" style="0" customWidth="1"/>
    <col min="20" max="20" width="1.625" style="0" customWidth="1"/>
    <col min="21" max="21" width="12.625" style="0" customWidth="1"/>
    <col min="22" max="23" width="1.625" style="0" customWidth="1"/>
    <col min="24" max="24" width="12.625" style="0" customWidth="1"/>
    <col min="25" max="25" width="1.625" style="0" customWidth="1"/>
    <col min="26" max="26" width="10.625" style="0" customWidth="1"/>
    <col min="27" max="27" width="1.625" style="0" customWidth="1"/>
    <col min="28" max="28" width="10.625" style="0" customWidth="1"/>
    <col min="29" max="29" width="1.625" style="0" customWidth="1"/>
    <col min="30" max="30" width="14.625" style="0" customWidth="1"/>
    <col min="31" max="31" width="1.625" style="0" customWidth="1"/>
    <col min="32" max="32" width="12.625" style="0" customWidth="1"/>
    <col min="33" max="33" width="1.625" style="0" customWidth="1"/>
    <col min="34" max="34" width="14.625" style="0" customWidth="1"/>
    <col min="35" max="35" width="1.625" style="0" customWidth="1"/>
    <col min="36" max="36" width="12.625" style="0" customWidth="1"/>
    <col min="37" max="37" width="1.625" style="0" customWidth="1"/>
    <col min="38" max="38" width="16.625" style="0" customWidth="1"/>
    <col min="39" max="39" width="1.625" style="0" customWidth="1"/>
    <col min="40" max="40" width="14.625" style="0" customWidth="1"/>
    <col min="41" max="41" width="1.625" style="0" customWidth="1"/>
    <col min="42" max="42" width="14.625" style="0" customWidth="1"/>
    <col min="43" max="43" width="1.625" style="0" customWidth="1"/>
    <col min="44" max="44" width="14.625" style="0" customWidth="1"/>
    <col min="45" max="45" width="1.625" style="0" customWidth="1"/>
    <col min="46" max="46" width="14.625" style="0" customWidth="1"/>
    <col min="47" max="47" width="1.625" style="0" customWidth="1"/>
    <col min="48" max="48" width="14.625" style="0" customWidth="1"/>
  </cols>
  <sheetData>
    <row r="1" spans="1:48" ht="21">
      <c r="A1" s="60" t="s">
        <v>137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</row>
    <row r="3" spans="1:48" ht="93.75">
      <c r="A3" s="52" t="s">
        <v>153</v>
      </c>
      <c r="C3" s="29" t="s">
        <v>155</v>
      </c>
      <c r="E3" s="29" t="s">
        <v>127</v>
      </c>
      <c r="F3" s="44"/>
      <c r="G3" s="29" t="s">
        <v>128</v>
      </c>
      <c r="H3" s="44"/>
      <c r="I3" s="29" t="s">
        <v>129</v>
      </c>
      <c r="J3" s="44"/>
      <c r="K3" s="29" t="s">
        <v>130</v>
      </c>
      <c r="L3" s="1"/>
      <c r="M3" s="29" t="s">
        <v>146</v>
      </c>
      <c r="N3" s="1"/>
      <c r="O3" s="29" t="s">
        <v>147</v>
      </c>
      <c r="P3" s="1"/>
      <c r="Q3" s="29" t="s">
        <v>108</v>
      </c>
      <c r="R3" s="1"/>
      <c r="S3" s="29" t="s">
        <v>148</v>
      </c>
      <c r="T3" s="1"/>
      <c r="U3" s="29" t="s">
        <v>156</v>
      </c>
      <c r="V3" s="44"/>
      <c r="W3" s="1"/>
      <c r="X3" s="29" t="s">
        <v>136</v>
      </c>
      <c r="Y3" s="1"/>
      <c r="Z3" s="29" t="s">
        <v>134</v>
      </c>
      <c r="AB3" s="29" t="s">
        <v>135</v>
      </c>
      <c r="AD3" s="29" t="s">
        <v>112</v>
      </c>
      <c r="AE3" s="44"/>
      <c r="AF3" s="29" t="s">
        <v>113</v>
      </c>
      <c r="AH3" s="29" t="s">
        <v>160</v>
      </c>
      <c r="AI3" s="44"/>
      <c r="AJ3" s="29" t="s">
        <v>132</v>
      </c>
      <c r="AL3" s="29" t="s">
        <v>138</v>
      </c>
      <c r="AN3" s="29" t="s">
        <v>151</v>
      </c>
      <c r="AP3" s="29" t="s">
        <v>150</v>
      </c>
      <c r="AR3" s="29" t="s">
        <v>139</v>
      </c>
      <c r="AT3" s="29" t="s">
        <v>140</v>
      </c>
      <c r="AV3" s="29" t="s">
        <v>141</v>
      </c>
    </row>
    <row r="4" spans="1:48" ht="15">
      <c r="A4" s="92" t="s">
        <v>154</v>
      </c>
      <c r="C4" s="36">
        <v>5400</v>
      </c>
      <c r="E4" s="36">
        <v>3200</v>
      </c>
      <c r="F4" s="27"/>
      <c r="G4" s="47">
        <v>50</v>
      </c>
      <c r="H4" s="27"/>
      <c r="I4" s="47">
        <v>24.1</v>
      </c>
      <c r="J4" s="27"/>
      <c r="K4" s="48">
        <v>32</v>
      </c>
      <c r="L4" s="27"/>
      <c r="M4" s="36">
        <v>2350</v>
      </c>
      <c r="N4" s="27"/>
      <c r="O4" s="49">
        <v>0.005</v>
      </c>
      <c r="P4" s="27"/>
      <c r="Q4" s="36">
        <v>118</v>
      </c>
      <c r="R4" s="27"/>
      <c r="S4" s="43">
        <f>0.04356*E4*G4*I4/100*(100-K4)/100/O4</f>
        <v>228435.60959999994</v>
      </c>
      <c r="T4" s="27"/>
      <c r="U4" s="36">
        <v>204420</v>
      </c>
      <c r="V4" s="27"/>
      <c r="W4" s="27"/>
      <c r="X4" s="43">
        <f>S4-U4</f>
        <v>24015.609599999938</v>
      </c>
      <c r="Y4" s="27"/>
      <c r="Z4" s="46">
        <f>0.04356*E4*G4*I4/100*K4/100</f>
        <v>537.495552</v>
      </c>
      <c r="AA4" s="46"/>
      <c r="AB4" s="46">
        <f>62.4*Z4</f>
        <v>33539.7224448</v>
      </c>
      <c r="AC4" s="27"/>
      <c r="AD4" s="37">
        <v>14.65</v>
      </c>
      <c r="AE4" s="27"/>
      <c r="AF4" s="27">
        <v>60</v>
      </c>
      <c r="AG4" s="27"/>
      <c r="AH4" s="45">
        <f>M4/14.696</f>
        <v>159.90745781164944</v>
      </c>
      <c r="AI4" s="27"/>
      <c r="AJ4" s="45">
        <f>(Q4-32)/1.8</f>
        <v>47.77777777777778</v>
      </c>
      <c r="AK4" s="27"/>
      <c r="AL4" s="47">
        <v>5.7</v>
      </c>
      <c r="AM4" s="27"/>
      <c r="AN4" s="37">
        <v>46.385</v>
      </c>
      <c r="AP4" s="43">
        <f>ROUND(U4*O4*AN4,0)</f>
        <v>47410</v>
      </c>
      <c r="AQ4" s="27"/>
      <c r="AR4" s="43">
        <f>ROUND(AB4*AL4/100,0)</f>
        <v>1912</v>
      </c>
      <c r="AS4" s="27"/>
      <c r="AT4" s="43">
        <f>AP4+AR4</f>
        <v>49322</v>
      </c>
      <c r="AU4" s="27"/>
      <c r="AV4" s="51">
        <f>AT4/(0.115*AD4/14.65)</f>
        <v>428886.95652173914</v>
      </c>
    </row>
    <row r="5" spans="1:48" ht="15">
      <c r="A5" s="92"/>
      <c r="C5" s="36"/>
      <c r="E5" s="36">
        <v>0</v>
      </c>
      <c r="F5" s="27"/>
      <c r="G5" s="47">
        <v>0</v>
      </c>
      <c r="H5" s="27"/>
      <c r="I5" s="47">
        <v>0</v>
      </c>
      <c r="J5" s="27"/>
      <c r="K5" s="48">
        <v>0</v>
      </c>
      <c r="L5" s="27"/>
      <c r="M5" s="36">
        <v>0</v>
      </c>
      <c r="N5" s="27"/>
      <c r="O5" s="49">
        <v>0.0001</v>
      </c>
      <c r="P5" s="27"/>
      <c r="Q5" s="36">
        <v>0</v>
      </c>
      <c r="R5" s="27"/>
      <c r="S5" s="43">
        <f aca="true" t="shared" si="0" ref="S5:S53">0.04356*E5*G5*I5/100*(100-K5)/100/O5</f>
        <v>0</v>
      </c>
      <c r="T5" s="27"/>
      <c r="U5" s="36">
        <v>0</v>
      </c>
      <c r="V5" s="27"/>
      <c r="W5" s="27"/>
      <c r="X5" s="43">
        <f aca="true" t="shared" si="1" ref="X5:X53">S5-U5</f>
        <v>0</v>
      </c>
      <c r="Y5" s="27"/>
      <c r="Z5" s="46">
        <f>0.04356*E5*G5*I5/100*K5/100</f>
        <v>0</v>
      </c>
      <c r="AA5" s="46"/>
      <c r="AB5" s="46">
        <f aca="true" t="shared" si="2" ref="AB5:AB53">62.4*Z5</f>
        <v>0</v>
      </c>
      <c r="AC5" s="27"/>
      <c r="AD5" s="37">
        <v>14.65</v>
      </c>
      <c r="AE5" s="27"/>
      <c r="AF5" s="27">
        <v>60</v>
      </c>
      <c r="AG5" s="27"/>
      <c r="AH5" s="45">
        <f aca="true" t="shared" si="3" ref="AH5:AH53">M5/14.696</f>
        <v>0</v>
      </c>
      <c r="AI5" s="27"/>
      <c r="AJ5" s="45">
        <f>(Q5-32)/1.8</f>
        <v>-17.77777777777778</v>
      </c>
      <c r="AK5" s="27"/>
      <c r="AL5" s="47">
        <v>0</v>
      </c>
      <c r="AM5" s="27"/>
      <c r="AN5" s="37">
        <v>0</v>
      </c>
      <c r="AP5" s="43">
        <f aca="true" t="shared" si="4" ref="AP5:AP53">ROUND(U5*O5*AN5,0)</f>
        <v>0</v>
      </c>
      <c r="AQ5" s="27"/>
      <c r="AR5" s="43">
        <f aca="true" t="shared" si="5" ref="AR5:AR53">ROUND(AB5*AL5/100,0)</f>
        <v>0</v>
      </c>
      <c r="AS5" s="27"/>
      <c r="AT5" s="43">
        <f aca="true" t="shared" si="6" ref="AT5:AT53">AP5+AR5</f>
        <v>0</v>
      </c>
      <c r="AU5" s="27"/>
      <c r="AV5" s="51">
        <f aca="true" t="shared" si="7" ref="AV5:AV53">AT5/(0.115*AD5/14.65)</f>
        <v>0</v>
      </c>
    </row>
    <row r="6" spans="1:48" ht="15">
      <c r="A6" s="92"/>
      <c r="C6" s="36"/>
      <c r="E6" s="36">
        <v>0</v>
      </c>
      <c r="F6" s="27"/>
      <c r="G6" s="47">
        <v>0</v>
      </c>
      <c r="H6" s="27"/>
      <c r="I6" s="47">
        <v>0</v>
      </c>
      <c r="J6" s="27"/>
      <c r="K6" s="48">
        <v>0</v>
      </c>
      <c r="L6" s="27"/>
      <c r="M6" s="36">
        <v>0</v>
      </c>
      <c r="N6" s="27"/>
      <c r="O6" s="49">
        <v>0.0001</v>
      </c>
      <c r="P6" s="27"/>
      <c r="Q6" s="36">
        <v>0</v>
      </c>
      <c r="R6" s="27"/>
      <c r="S6" s="43">
        <f t="shared" si="0"/>
        <v>0</v>
      </c>
      <c r="T6" s="27"/>
      <c r="U6" s="36">
        <v>0</v>
      </c>
      <c r="V6" s="27"/>
      <c r="W6" s="27"/>
      <c r="X6" s="43">
        <f t="shared" si="1"/>
        <v>0</v>
      </c>
      <c r="Y6" s="27"/>
      <c r="Z6" s="46">
        <f>0.04356*E6*G6*I6/100*K6/100</f>
        <v>0</v>
      </c>
      <c r="AA6" s="46"/>
      <c r="AB6" s="46">
        <f t="shared" si="2"/>
        <v>0</v>
      </c>
      <c r="AC6" s="27"/>
      <c r="AD6" s="37">
        <v>14.65</v>
      </c>
      <c r="AE6" s="27"/>
      <c r="AF6" s="27">
        <v>60</v>
      </c>
      <c r="AG6" s="27"/>
      <c r="AH6" s="45">
        <f t="shared" si="3"/>
        <v>0</v>
      </c>
      <c r="AI6" s="27"/>
      <c r="AJ6" s="45">
        <f>(Q6-32)/1.8</f>
        <v>-17.77777777777778</v>
      </c>
      <c r="AK6" s="27"/>
      <c r="AL6" s="47">
        <v>0</v>
      </c>
      <c r="AM6" s="27"/>
      <c r="AN6" s="37">
        <v>0</v>
      </c>
      <c r="AP6" s="43">
        <f t="shared" si="4"/>
        <v>0</v>
      </c>
      <c r="AQ6" s="27"/>
      <c r="AR6" s="43">
        <f t="shared" si="5"/>
        <v>0</v>
      </c>
      <c r="AS6" s="27"/>
      <c r="AT6" s="43">
        <f t="shared" si="6"/>
        <v>0</v>
      </c>
      <c r="AU6" s="27"/>
      <c r="AV6" s="51">
        <f t="shared" si="7"/>
        <v>0</v>
      </c>
    </row>
    <row r="7" spans="1:48" ht="15">
      <c r="A7" s="92"/>
      <c r="C7" s="36"/>
      <c r="E7" s="36">
        <v>0</v>
      </c>
      <c r="F7" s="27"/>
      <c r="G7" s="47">
        <v>0</v>
      </c>
      <c r="H7" s="27"/>
      <c r="I7" s="47">
        <v>0</v>
      </c>
      <c r="J7" s="27"/>
      <c r="K7" s="48">
        <v>0</v>
      </c>
      <c r="L7" s="27"/>
      <c r="M7" s="36">
        <v>0</v>
      </c>
      <c r="N7" s="27"/>
      <c r="O7" s="49">
        <v>0.0001</v>
      </c>
      <c r="P7" s="27"/>
      <c r="Q7" s="36">
        <v>0</v>
      </c>
      <c r="R7" s="27"/>
      <c r="S7" s="43">
        <f t="shared" si="0"/>
        <v>0</v>
      </c>
      <c r="T7" s="27"/>
      <c r="U7" s="36">
        <v>0</v>
      </c>
      <c r="V7" s="27"/>
      <c r="W7" s="27"/>
      <c r="X7" s="43">
        <f t="shared" si="1"/>
        <v>0</v>
      </c>
      <c r="Y7" s="27"/>
      <c r="Z7" s="46">
        <f>0.04356*E7*G7*I7/100*K7/100</f>
        <v>0</v>
      </c>
      <c r="AA7" s="46"/>
      <c r="AB7" s="46">
        <f t="shared" si="2"/>
        <v>0</v>
      </c>
      <c r="AC7" s="27"/>
      <c r="AD7" s="37">
        <v>14.65</v>
      </c>
      <c r="AE7" s="27"/>
      <c r="AF7" s="27">
        <v>60</v>
      </c>
      <c r="AG7" s="27"/>
      <c r="AH7" s="45">
        <f t="shared" si="3"/>
        <v>0</v>
      </c>
      <c r="AI7" s="27"/>
      <c r="AJ7" s="45">
        <f>(Q7-32)/1.8</f>
        <v>-17.77777777777778</v>
      </c>
      <c r="AK7" s="27"/>
      <c r="AL7" s="47">
        <v>0</v>
      </c>
      <c r="AM7" s="27"/>
      <c r="AN7" s="37">
        <v>0</v>
      </c>
      <c r="AP7" s="43">
        <f t="shared" si="4"/>
        <v>0</v>
      </c>
      <c r="AQ7" s="27"/>
      <c r="AR7" s="43">
        <f t="shared" si="5"/>
        <v>0</v>
      </c>
      <c r="AS7" s="27"/>
      <c r="AT7" s="43">
        <f t="shared" si="6"/>
        <v>0</v>
      </c>
      <c r="AU7" s="27"/>
      <c r="AV7" s="51">
        <f t="shared" si="7"/>
        <v>0</v>
      </c>
    </row>
    <row r="8" spans="1:48" ht="15">
      <c r="A8" s="92"/>
      <c r="C8" s="36"/>
      <c r="E8" s="36">
        <v>0</v>
      </c>
      <c r="F8" s="27"/>
      <c r="G8" s="47">
        <v>0</v>
      </c>
      <c r="H8" s="27"/>
      <c r="I8" s="47">
        <v>0</v>
      </c>
      <c r="J8" s="27"/>
      <c r="K8" s="48">
        <v>0</v>
      </c>
      <c r="L8" s="27"/>
      <c r="M8" s="36">
        <v>0</v>
      </c>
      <c r="N8" s="27"/>
      <c r="O8" s="49">
        <v>0.0001</v>
      </c>
      <c r="P8" s="27"/>
      <c r="Q8" s="36">
        <v>0</v>
      </c>
      <c r="R8" s="27"/>
      <c r="S8" s="43">
        <f t="shared" si="0"/>
        <v>0</v>
      </c>
      <c r="T8" s="27"/>
      <c r="U8" s="36">
        <v>0</v>
      </c>
      <c r="V8" s="27"/>
      <c r="W8" s="27"/>
      <c r="X8" s="43">
        <f t="shared" si="1"/>
        <v>0</v>
      </c>
      <c r="Y8" s="27"/>
      <c r="Z8" s="46">
        <f>0.04356*E8*G8*I8/100*K8/100</f>
        <v>0</v>
      </c>
      <c r="AA8" s="46"/>
      <c r="AB8" s="46">
        <f t="shared" si="2"/>
        <v>0</v>
      </c>
      <c r="AC8" s="27"/>
      <c r="AD8" s="37">
        <v>14.65</v>
      </c>
      <c r="AE8" s="27"/>
      <c r="AF8" s="27">
        <v>60</v>
      </c>
      <c r="AG8" s="27"/>
      <c r="AH8" s="45">
        <f t="shared" si="3"/>
        <v>0</v>
      </c>
      <c r="AI8" s="27"/>
      <c r="AJ8" s="45">
        <f>(Q8-32)/1.8</f>
        <v>-17.77777777777778</v>
      </c>
      <c r="AK8" s="27"/>
      <c r="AL8" s="47">
        <v>0</v>
      </c>
      <c r="AM8" s="27"/>
      <c r="AN8" s="37">
        <v>0</v>
      </c>
      <c r="AP8" s="43">
        <f t="shared" si="4"/>
        <v>0</v>
      </c>
      <c r="AQ8" s="27"/>
      <c r="AR8" s="43">
        <f t="shared" si="5"/>
        <v>0</v>
      </c>
      <c r="AS8" s="27"/>
      <c r="AT8" s="43">
        <f t="shared" si="6"/>
        <v>0</v>
      </c>
      <c r="AU8" s="27"/>
      <c r="AV8" s="51">
        <f t="shared" si="7"/>
        <v>0</v>
      </c>
    </row>
    <row r="9" spans="1:48" ht="15">
      <c r="A9" s="92"/>
      <c r="C9" s="36"/>
      <c r="E9" s="36">
        <v>0</v>
      </c>
      <c r="F9" s="27"/>
      <c r="G9" s="47">
        <v>0</v>
      </c>
      <c r="H9" s="27"/>
      <c r="I9" s="47">
        <v>0</v>
      </c>
      <c r="J9" s="27"/>
      <c r="K9" s="48">
        <v>0</v>
      </c>
      <c r="L9" s="27"/>
      <c r="M9" s="36">
        <v>0</v>
      </c>
      <c r="N9" s="27"/>
      <c r="O9" s="49">
        <v>0.0001</v>
      </c>
      <c r="P9" s="27"/>
      <c r="Q9" s="36">
        <v>0</v>
      </c>
      <c r="R9" s="27"/>
      <c r="S9" s="43">
        <f t="shared" si="0"/>
        <v>0</v>
      </c>
      <c r="T9" s="27"/>
      <c r="U9" s="36">
        <v>0</v>
      </c>
      <c r="V9" s="27"/>
      <c r="W9" s="27"/>
      <c r="X9" s="43">
        <f t="shared" si="1"/>
        <v>0</v>
      </c>
      <c r="Y9" s="27"/>
      <c r="Z9" s="46">
        <f>0.04356*E9*G9*I9/100*K9/100</f>
        <v>0</v>
      </c>
      <c r="AA9" s="46"/>
      <c r="AB9" s="46">
        <f t="shared" si="2"/>
        <v>0</v>
      </c>
      <c r="AC9" s="27"/>
      <c r="AD9" s="37">
        <v>14.65</v>
      </c>
      <c r="AE9" s="27"/>
      <c r="AF9" s="27">
        <v>60</v>
      </c>
      <c r="AG9" s="27"/>
      <c r="AH9" s="45">
        <f t="shared" si="3"/>
        <v>0</v>
      </c>
      <c r="AI9" s="27"/>
      <c r="AJ9" s="45">
        <f>(Q9-32)/1.8</f>
        <v>-17.77777777777778</v>
      </c>
      <c r="AK9" s="27"/>
      <c r="AL9" s="47">
        <v>0</v>
      </c>
      <c r="AM9" s="27"/>
      <c r="AN9" s="37">
        <v>0</v>
      </c>
      <c r="AP9" s="43">
        <f t="shared" si="4"/>
        <v>0</v>
      </c>
      <c r="AQ9" s="27"/>
      <c r="AR9" s="43">
        <f t="shared" si="5"/>
        <v>0</v>
      </c>
      <c r="AS9" s="27"/>
      <c r="AT9" s="43">
        <f t="shared" si="6"/>
        <v>0</v>
      </c>
      <c r="AU9" s="27"/>
      <c r="AV9" s="51">
        <f t="shared" si="7"/>
        <v>0</v>
      </c>
    </row>
    <row r="10" spans="1:48" ht="15">
      <c r="A10" s="92"/>
      <c r="C10" s="36"/>
      <c r="E10" s="36">
        <v>0</v>
      </c>
      <c r="F10" s="27"/>
      <c r="G10" s="47">
        <v>0</v>
      </c>
      <c r="H10" s="27"/>
      <c r="I10" s="47">
        <v>0</v>
      </c>
      <c r="J10" s="27"/>
      <c r="K10" s="48">
        <v>0</v>
      </c>
      <c r="L10" s="27"/>
      <c r="M10" s="36">
        <v>0</v>
      </c>
      <c r="N10" s="27"/>
      <c r="O10" s="49">
        <v>0.0001</v>
      </c>
      <c r="P10" s="27"/>
      <c r="Q10" s="36">
        <v>0</v>
      </c>
      <c r="R10" s="27"/>
      <c r="S10" s="43">
        <f t="shared" si="0"/>
        <v>0</v>
      </c>
      <c r="T10" s="27"/>
      <c r="U10" s="36">
        <v>0</v>
      </c>
      <c r="V10" s="27"/>
      <c r="W10" s="27"/>
      <c r="X10" s="43">
        <f t="shared" si="1"/>
        <v>0</v>
      </c>
      <c r="Y10" s="27"/>
      <c r="Z10" s="46">
        <f>0.04356*E10*G10*I10/100*K10/100</f>
        <v>0</v>
      </c>
      <c r="AA10" s="46"/>
      <c r="AB10" s="46">
        <f t="shared" si="2"/>
        <v>0</v>
      </c>
      <c r="AC10" s="27"/>
      <c r="AD10" s="37">
        <v>14.65</v>
      </c>
      <c r="AE10" s="27"/>
      <c r="AF10" s="27">
        <v>60</v>
      </c>
      <c r="AG10" s="27"/>
      <c r="AH10" s="45">
        <f t="shared" si="3"/>
        <v>0</v>
      </c>
      <c r="AI10" s="27"/>
      <c r="AJ10" s="45">
        <f>(Q10-32)/1.8</f>
        <v>-17.77777777777778</v>
      </c>
      <c r="AK10" s="27"/>
      <c r="AL10" s="47">
        <v>0</v>
      </c>
      <c r="AM10" s="27"/>
      <c r="AN10" s="37">
        <v>0</v>
      </c>
      <c r="AP10" s="43">
        <f t="shared" si="4"/>
        <v>0</v>
      </c>
      <c r="AQ10" s="27"/>
      <c r="AR10" s="43">
        <f t="shared" si="5"/>
        <v>0</v>
      </c>
      <c r="AS10" s="27"/>
      <c r="AT10" s="43">
        <f t="shared" si="6"/>
        <v>0</v>
      </c>
      <c r="AU10" s="27"/>
      <c r="AV10" s="51">
        <f t="shared" si="7"/>
        <v>0</v>
      </c>
    </row>
    <row r="11" spans="1:48" ht="15">
      <c r="A11" s="92"/>
      <c r="C11" s="36"/>
      <c r="E11" s="36">
        <v>0</v>
      </c>
      <c r="F11" s="27"/>
      <c r="G11" s="47">
        <v>0</v>
      </c>
      <c r="H11" s="27"/>
      <c r="I11" s="47">
        <v>0</v>
      </c>
      <c r="J11" s="27"/>
      <c r="K11" s="48">
        <v>0</v>
      </c>
      <c r="L11" s="27"/>
      <c r="M11" s="36">
        <v>0</v>
      </c>
      <c r="N11" s="27"/>
      <c r="O11" s="49">
        <v>0.0001</v>
      </c>
      <c r="P11" s="27"/>
      <c r="Q11" s="36">
        <v>0</v>
      </c>
      <c r="R11" s="27"/>
      <c r="S11" s="43">
        <f t="shared" si="0"/>
        <v>0</v>
      </c>
      <c r="T11" s="27"/>
      <c r="U11" s="36">
        <v>0</v>
      </c>
      <c r="V11" s="27"/>
      <c r="W11" s="27"/>
      <c r="X11" s="43">
        <f t="shared" si="1"/>
        <v>0</v>
      </c>
      <c r="Y11" s="27"/>
      <c r="Z11" s="46">
        <f>0.04356*E11*G11*I11/100*K11/100</f>
        <v>0</v>
      </c>
      <c r="AA11" s="46"/>
      <c r="AB11" s="46">
        <f t="shared" si="2"/>
        <v>0</v>
      </c>
      <c r="AC11" s="27"/>
      <c r="AD11" s="37">
        <v>14.65</v>
      </c>
      <c r="AE11" s="27"/>
      <c r="AF11" s="27">
        <v>60</v>
      </c>
      <c r="AG11" s="27"/>
      <c r="AH11" s="45">
        <f t="shared" si="3"/>
        <v>0</v>
      </c>
      <c r="AI11" s="27"/>
      <c r="AJ11" s="45">
        <f>(Q11-32)/1.8</f>
        <v>-17.77777777777778</v>
      </c>
      <c r="AK11" s="27"/>
      <c r="AL11" s="47">
        <v>0</v>
      </c>
      <c r="AM11" s="27"/>
      <c r="AN11" s="37">
        <v>0</v>
      </c>
      <c r="AP11" s="43">
        <f t="shared" si="4"/>
        <v>0</v>
      </c>
      <c r="AQ11" s="27"/>
      <c r="AR11" s="43">
        <f t="shared" si="5"/>
        <v>0</v>
      </c>
      <c r="AS11" s="27"/>
      <c r="AT11" s="43">
        <f t="shared" si="6"/>
        <v>0</v>
      </c>
      <c r="AU11" s="27"/>
      <c r="AV11" s="51">
        <f t="shared" si="7"/>
        <v>0</v>
      </c>
    </row>
    <row r="12" spans="1:48" ht="15">
      <c r="A12" s="92"/>
      <c r="C12" s="36"/>
      <c r="E12" s="36">
        <v>0</v>
      </c>
      <c r="F12" s="27"/>
      <c r="G12" s="47">
        <v>0</v>
      </c>
      <c r="H12" s="27"/>
      <c r="I12" s="47">
        <v>0</v>
      </c>
      <c r="J12" s="27"/>
      <c r="K12" s="48">
        <v>0</v>
      </c>
      <c r="L12" s="27"/>
      <c r="M12" s="36">
        <v>0</v>
      </c>
      <c r="N12" s="27"/>
      <c r="O12" s="49">
        <v>0.0001</v>
      </c>
      <c r="P12" s="27"/>
      <c r="Q12" s="36">
        <v>0</v>
      </c>
      <c r="R12" s="27"/>
      <c r="S12" s="43">
        <f t="shared" si="0"/>
        <v>0</v>
      </c>
      <c r="T12" s="27"/>
      <c r="U12" s="36">
        <v>0</v>
      </c>
      <c r="V12" s="27"/>
      <c r="W12" s="27"/>
      <c r="X12" s="43">
        <f t="shared" si="1"/>
        <v>0</v>
      </c>
      <c r="Y12" s="27"/>
      <c r="Z12" s="46">
        <f>0.04356*E12*G12*I12/100*K12/100</f>
        <v>0</v>
      </c>
      <c r="AA12" s="46"/>
      <c r="AB12" s="46">
        <f t="shared" si="2"/>
        <v>0</v>
      </c>
      <c r="AC12" s="27"/>
      <c r="AD12" s="37">
        <v>14.65</v>
      </c>
      <c r="AE12" s="27"/>
      <c r="AF12" s="27">
        <v>60</v>
      </c>
      <c r="AG12" s="27"/>
      <c r="AH12" s="45">
        <f t="shared" si="3"/>
        <v>0</v>
      </c>
      <c r="AI12" s="27"/>
      <c r="AJ12" s="45">
        <f>(Q12-32)/1.8</f>
        <v>-17.77777777777778</v>
      </c>
      <c r="AK12" s="27"/>
      <c r="AL12" s="47">
        <v>0</v>
      </c>
      <c r="AM12" s="27"/>
      <c r="AN12" s="37">
        <v>0</v>
      </c>
      <c r="AP12" s="43">
        <f t="shared" si="4"/>
        <v>0</v>
      </c>
      <c r="AQ12" s="27"/>
      <c r="AR12" s="43">
        <f t="shared" si="5"/>
        <v>0</v>
      </c>
      <c r="AS12" s="27"/>
      <c r="AT12" s="43">
        <f t="shared" si="6"/>
        <v>0</v>
      </c>
      <c r="AU12" s="27"/>
      <c r="AV12" s="51">
        <f t="shared" si="7"/>
        <v>0</v>
      </c>
    </row>
    <row r="13" spans="1:48" ht="15">
      <c r="A13" s="92"/>
      <c r="C13" s="36"/>
      <c r="E13" s="36">
        <v>0</v>
      </c>
      <c r="F13" s="27"/>
      <c r="G13" s="47">
        <v>0</v>
      </c>
      <c r="H13" s="27"/>
      <c r="I13" s="47">
        <v>0</v>
      </c>
      <c r="J13" s="27"/>
      <c r="K13" s="48">
        <v>0</v>
      </c>
      <c r="L13" s="27"/>
      <c r="M13" s="36">
        <v>0</v>
      </c>
      <c r="N13" s="27"/>
      <c r="O13" s="49">
        <v>0.0001</v>
      </c>
      <c r="P13" s="27"/>
      <c r="Q13" s="36">
        <v>0</v>
      </c>
      <c r="R13" s="27"/>
      <c r="S13" s="43">
        <f t="shared" si="0"/>
        <v>0</v>
      </c>
      <c r="T13" s="27"/>
      <c r="U13" s="36">
        <v>0</v>
      </c>
      <c r="V13" s="27"/>
      <c r="W13" s="27"/>
      <c r="X13" s="43">
        <f t="shared" si="1"/>
        <v>0</v>
      </c>
      <c r="Y13" s="27"/>
      <c r="Z13" s="46">
        <f>0.04356*E13*G13*I13/100*K13/100</f>
        <v>0</v>
      </c>
      <c r="AA13" s="46"/>
      <c r="AB13" s="46">
        <f t="shared" si="2"/>
        <v>0</v>
      </c>
      <c r="AC13" s="27"/>
      <c r="AD13" s="37">
        <v>14.65</v>
      </c>
      <c r="AE13" s="27"/>
      <c r="AF13" s="27">
        <v>60</v>
      </c>
      <c r="AG13" s="27"/>
      <c r="AH13" s="45">
        <f t="shared" si="3"/>
        <v>0</v>
      </c>
      <c r="AI13" s="27"/>
      <c r="AJ13" s="45">
        <f>(Q13-32)/1.8</f>
        <v>-17.77777777777778</v>
      </c>
      <c r="AK13" s="27"/>
      <c r="AL13" s="47">
        <v>0</v>
      </c>
      <c r="AM13" s="27"/>
      <c r="AN13" s="37">
        <v>0</v>
      </c>
      <c r="AP13" s="43">
        <f t="shared" si="4"/>
        <v>0</v>
      </c>
      <c r="AQ13" s="27"/>
      <c r="AR13" s="43">
        <f t="shared" si="5"/>
        <v>0</v>
      </c>
      <c r="AS13" s="27"/>
      <c r="AT13" s="43">
        <f t="shared" si="6"/>
        <v>0</v>
      </c>
      <c r="AU13" s="27"/>
      <c r="AV13" s="51">
        <f t="shared" si="7"/>
        <v>0</v>
      </c>
    </row>
    <row r="14" spans="1:48" ht="15">
      <c r="A14" s="92"/>
      <c r="C14" s="36"/>
      <c r="E14" s="36">
        <v>0</v>
      </c>
      <c r="F14" s="27"/>
      <c r="G14" s="47">
        <v>0</v>
      </c>
      <c r="H14" s="27"/>
      <c r="I14" s="47">
        <v>0</v>
      </c>
      <c r="J14" s="27"/>
      <c r="K14" s="48">
        <v>0</v>
      </c>
      <c r="L14" s="27"/>
      <c r="M14" s="36">
        <v>0</v>
      </c>
      <c r="N14" s="27"/>
      <c r="O14" s="49">
        <v>0.0001</v>
      </c>
      <c r="P14" s="27"/>
      <c r="Q14" s="36">
        <v>0</v>
      </c>
      <c r="R14" s="27"/>
      <c r="S14" s="43">
        <f t="shared" si="0"/>
        <v>0</v>
      </c>
      <c r="T14" s="27"/>
      <c r="U14" s="36">
        <v>0</v>
      </c>
      <c r="V14" s="27"/>
      <c r="W14" s="27"/>
      <c r="X14" s="43">
        <f t="shared" si="1"/>
        <v>0</v>
      </c>
      <c r="Y14" s="27"/>
      <c r="Z14" s="46">
        <f>0.04356*E14*G14*I14/100*K14/100</f>
        <v>0</v>
      </c>
      <c r="AA14" s="46"/>
      <c r="AB14" s="46">
        <f t="shared" si="2"/>
        <v>0</v>
      </c>
      <c r="AC14" s="27"/>
      <c r="AD14" s="37">
        <v>14.65</v>
      </c>
      <c r="AE14" s="27"/>
      <c r="AF14" s="27">
        <v>60</v>
      </c>
      <c r="AG14" s="27"/>
      <c r="AH14" s="45">
        <f t="shared" si="3"/>
        <v>0</v>
      </c>
      <c r="AI14" s="27"/>
      <c r="AJ14" s="45">
        <f>(Q14-32)/1.8</f>
        <v>-17.77777777777778</v>
      </c>
      <c r="AK14" s="27"/>
      <c r="AL14" s="47">
        <v>0</v>
      </c>
      <c r="AM14" s="27"/>
      <c r="AN14" s="37">
        <v>0</v>
      </c>
      <c r="AP14" s="43">
        <f t="shared" si="4"/>
        <v>0</v>
      </c>
      <c r="AQ14" s="27"/>
      <c r="AR14" s="43">
        <f t="shared" si="5"/>
        <v>0</v>
      </c>
      <c r="AS14" s="27"/>
      <c r="AT14" s="43">
        <f t="shared" si="6"/>
        <v>0</v>
      </c>
      <c r="AU14" s="27"/>
      <c r="AV14" s="51">
        <f t="shared" si="7"/>
        <v>0</v>
      </c>
    </row>
    <row r="15" spans="1:48" ht="15">
      <c r="A15" s="92"/>
      <c r="C15" s="36"/>
      <c r="E15" s="36">
        <v>0</v>
      </c>
      <c r="F15" s="27"/>
      <c r="G15" s="47">
        <v>0</v>
      </c>
      <c r="H15" s="27"/>
      <c r="I15" s="47">
        <v>0</v>
      </c>
      <c r="J15" s="27"/>
      <c r="K15" s="48">
        <v>0</v>
      </c>
      <c r="L15" s="27"/>
      <c r="M15" s="36">
        <v>0</v>
      </c>
      <c r="N15" s="27"/>
      <c r="O15" s="49">
        <v>0.0001</v>
      </c>
      <c r="P15" s="27"/>
      <c r="Q15" s="36">
        <v>0</v>
      </c>
      <c r="R15" s="27"/>
      <c r="S15" s="43">
        <f t="shared" si="0"/>
        <v>0</v>
      </c>
      <c r="T15" s="27"/>
      <c r="U15" s="36">
        <v>0</v>
      </c>
      <c r="V15" s="27"/>
      <c r="W15" s="27"/>
      <c r="X15" s="43">
        <f t="shared" si="1"/>
        <v>0</v>
      </c>
      <c r="Y15" s="27"/>
      <c r="Z15" s="46">
        <f>0.04356*E15*G15*I15/100*K15/100</f>
        <v>0</v>
      </c>
      <c r="AA15" s="46"/>
      <c r="AB15" s="46">
        <f t="shared" si="2"/>
        <v>0</v>
      </c>
      <c r="AC15" s="27"/>
      <c r="AD15" s="37">
        <v>14.65</v>
      </c>
      <c r="AE15" s="27"/>
      <c r="AF15" s="27">
        <v>60</v>
      </c>
      <c r="AG15" s="27"/>
      <c r="AH15" s="45">
        <f t="shared" si="3"/>
        <v>0</v>
      </c>
      <c r="AI15" s="27"/>
      <c r="AJ15" s="45">
        <f>(Q15-32)/1.8</f>
        <v>-17.77777777777778</v>
      </c>
      <c r="AK15" s="27"/>
      <c r="AL15" s="47">
        <v>0</v>
      </c>
      <c r="AM15" s="27"/>
      <c r="AN15" s="37">
        <v>0</v>
      </c>
      <c r="AP15" s="43">
        <f t="shared" si="4"/>
        <v>0</v>
      </c>
      <c r="AQ15" s="27"/>
      <c r="AR15" s="43">
        <f t="shared" si="5"/>
        <v>0</v>
      </c>
      <c r="AS15" s="27"/>
      <c r="AT15" s="43">
        <f t="shared" si="6"/>
        <v>0</v>
      </c>
      <c r="AU15" s="27"/>
      <c r="AV15" s="51">
        <f t="shared" si="7"/>
        <v>0</v>
      </c>
    </row>
    <row r="16" spans="1:48" ht="15">
      <c r="A16" s="92"/>
      <c r="C16" s="36"/>
      <c r="E16" s="36">
        <v>0</v>
      </c>
      <c r="F16" s="27"/>
      <c r="G16" s="47">
        <v>0</v>
      </c>
      <c r="H16" s="27"/>
      <c r="I16" s="47">
        <v>0</v>
      </c>
      <c r="J16" s="27"/>
      <c r="K16" s="48">
        <v>0</v>
      </c>
      <c r="L16" s="27"/>
      <c r="M16" s="36">
        <v>0</v>
      </c>
      <c r="N16" s="27"/>
      <c r="O16" s="49">
        <v>0.0001</v>
      </c>
      <c r="P16" s="27"/>
      <c r="Q16" s="36">
        <v>0</v>
      </c>
      <c r="R16" s="27"/>
      <c r="S16" s="43">
        <f t="shared" si="0"/>
        <v>0</v>
      </c>
      <c r="T16" s="27"/>
      <c r="U16" s="36">
        <v>0</v>
      </c>
      <c r="V16" s="27"/>
      <c r="W16" s="27"/>
      <c r="X16" s="43">
        <f t="shared" si="1"/>
        <v>0</v>
      </c>
      <c r="Y16" s="27"/>
      <c r="Z16" s="46">
        <f>0.04356*E16*G16*I16/100*K16/100</f>
        <v>0</v>
      </c>
      <c r="AA16" s="46"/>
      <c r="AB16" s="46">
        <f t="shared" si="2"/>
        <v>0</v>
      </c>
      <c r="AC16" s="27"/>
      <c r="AD16" s="37">
        <v>14.65</v>
      </c>
      <c r="AE16" s="27"/>
      <c r="AF16" s="27">
        <v>60</v>
      </c>
      <c r="AG16" s="27"/>
      <c r="AH16" s="45">
        <f t="shared" si="3"/>
        <v>0</v>
      </c>
      <c r="AI16" s="27"/>
      <c r="AJ16" s="45">
        <f>(Q16-32)/1.8</f>
        <v>-17.77777777777778</v>
      </c>
      <c r="AK16" s="27"/>
      <c r="AL16" s="47">
        <v>0</v>
      </c>
      <c r="AM16" s="27"/>
      <c r="AN16" s="37">
        <v>0</v>
      </c>
      <c r="AP16" s="43">
        <f t="shared" si="4"/>
        <v>0</v>
      </c>
      <c r="AQ16" s="27"/>
      <c r="AR16" s="43">
        <f t="shared" si="5"/>
        <v>0</v>
      </c>
      <c r="AS16" s="27"/>
      <c r="AT16" s="43">
        <f t="shared" si="6"/>
        <v>0</v>
      </c>
      <c r="AU16" s="27"/>
      <c r="AV16" s="51">
        <f t="shared" si="7"/>
        <v>0</v>
      </c>
    </row>
    <row r="17" spans="1:48" ht="15">
      <c r="A17" s="92"/>
      <c r="C17" s="36"/>
      <c r="E17" s="36">
        <v>0</v>
      </c>
      <c r="F17" s="27"/>
      <c r="G17" s="47">
        <v>0</v>
      </c>
      <c r="H17" s="27"/>
      <c r="I17" s="47">
        <v>0</v>
      </c>
      <c r="J17" s="27"/>
      <c r="K17" s="48">
        <v>0</v>
      </c>
      <c r="L17" s="27"/>
      <c r="M17" s="36">
        <v>0</v>
      </c>
      <c r="N17" s="27"/>
      <c r="O17" s="49">
        <v>0.0001</v>
      </c>
      <c r="P17" s="27"/>
      <c r="Q17" s="36">
        <v>0</v>
      </c>
      <c r="R17" s="27"/>
      <c r="S17" s="43">
        <f t="shared" si="0"/>
        <v>0</v>
      </c>
      <c r="T17" s="27"/>
      <c r="U17" s="36">
        <v>0</v>
      </c>
      <c r="V17" s="27"/>
      <c r="W17" s="27"/>
      <c r="X17" s="43">
        <f t="shared" si="1"/>
        <v>0</v>
      </c>
      <c r="Y17" s="27"/>
      <c r="Z17" s="46">
        <f>0.04356*E17*G17*I17/100*K17/100</f>
        <v>0</v>
      </c>
      <c r="AA17" s="46"/>
      <c r="AB17" s="46">
        <f t="shared" si="2"/>
        <v>0</v>
      </c>
      <c r="AC17" s="27"/>
      <c r="AD17" s="37">
        <v>14.65</v>
      </c>
      <c r="AE17" s="27"/>
      <c r="AF17" s="27">
        <v>60</v>
      </c>
      <c r="AG17" s="27"/>
      <c r="AH17" s="45">
        <f t="shared" si="3"/>
        <v>0</v>
      </c>
      <c r="AI17" s="27"/>
      <c r="AJ17" s="45">
        <f>(Q17-32)/1.8</f>
        <v>-17.77777777777778</v>
      </c>
      <c r="AK17" s="27"/>
      <c r="AL17" s="47">
        <v>0</v>
      </c>
      <c r="AM17" s="27"/>
      <c r="AN17" s="37">
        <v>0</v>
      </c>
      <c r="AP17" s="43">
        <f t="shared" si="4"/>
        <v>0</v>
      </c>
      <c r="AQ17" s="27"/>
      <c r="AR17" s="43">
        <f t="shared" si="5"/>
        <v>0</v>
      </c>
      <c r="AS17" s="27"/>
      <c r="AT17" s="43">
        <f t="shared" si="6"/>
        <v>0</v>
      </c>
      <c r="AU17" s="27"/>
      <c r="AV17" s="51">
        <f t="shared" si="7"/>
        <v>0</v>
      </c>
    </row>
    <row r="18" spans="1:48" ht="15">
      <c r="A18" s="92"/>
      <c r="C18" s="36"/>
      <c r="E18" s="36">
        <v>0</v>
      </c>
      <c r="F18" s="27"/>
      <c r="G18" s="47">
        <v>0</v>
      </c>
      <c r="H18" s="27"/>
      <c r="I18" s="47">
        <v>0</v>
      </c>
      <c r="J18" s="27"/>
      <c r="K18" s="48">
        <v>0</v>
      </c>
      <c r="L18" s="27"/>
      <c r="M18" s="36">
        <v>0</v>
      </c>
      <c r="N18" s="27"/>
      <c r="O18" s="49">
        <v>0.0001</v>
      </c>
      <c r="P18" s="27"/>
      <c r="Q18" s="36">
        <v>0</v>
      </c>
      <c r="R18" s="27"/>
      <c r="S18" s="43">
        <f t="shared" si="0"/>
        <v>0</v>
      </c>
      <c r="T18" s="27"/>
      <c r="U18" s="36">
        <v>0</v>
      </c>
      <c r="V18" s="27"/>
      <c r="W18" s="27"/>
      <c r="X18" s="43">
        <f t="shared" si="1"/>
        <v>0</v>
      </c>
      <c r="Y18" s="27"/>
      <c r="Z18" s="46">
        <f>0.04356*E18*G18*I18/100*K18/100</f>
        <v>0</v>
      </c>
      <c r="AA18" s="46"/>
      <c r="AB18" s="46">
        <f t="shared" si="2"/>
        <v>0</v>
      </c>
      <c r="AC18" s="27"/>
      <c r="AD18" s="37">
        <v>14.65</v>
      </c>
      <c r="AE18" s="27"/>
      <c r="AF18" s="27">
        <v>60</v>
      </c>
      <c r="AG18" s="27"/>
      <c r="AH18" s="45">
        <f t="shared" si="3"/>
        <v>0</v>
      </c>
      <c r="AI18" s="27"/>
      <c r="AJ18" s="45">
        <f>(Q18-32)/1.8</f>
        <v>-17.77777777777778</v>
      </c>
      <c r="AK18" s="27"/>
      <c r="AL18" s="47">
        <v>0</v>
      </c>
      <c r="AM18" s="27"/>
      <c r="AN18" s="37">
        <v>0</v>
      </c>
      <c r="AP18" s="43">
        <f t="shared" si="4"/>
        <v>0</v>
      </c>
      <c r="AQ18" s="27"/>
      <c r="AR18" s="43">
        <f t="shared" si="5"/>
        <v>0</v>
      </c>
      <c r="AS18" s="27"/>
      <c r="AT18" s="43">
        <f t="shared" si="6"/>
        <v>0</v>
      </c>
      <c r="AU18" s="27"/>
      <c r="AV18" s="51">
        <f t="shared" si="7"/>
        <v>0</v>
      </c>
    </row>
    <row r="19" spans="1:48" ht="15">
      <c r="A19" s="92"/>
      <c r="C19" s="36"/>
      <c r="E19" s="36">
        <v>0</v>
      </c>
      <c r="F19" s="27"/>
      <c r="G19" s="47">
        <v>0</v>
      </c>
      <c r="H19" s="27"/>
      <c r="I19" s="47">
        <v>0</v>
      </c>
      <c r="J19" s="27"/>
      <c r="K19" s="48">
        <v>0</v>
      </c>
      <c r="L19" s="27"/>
      <c r="M19" s="36">
        <v>0</v>
      </c>
      <c r="N19" s="27"/>
      <c r="O19" s="49">
        <v>0.0001</v>
      </c>
      <c r="P19" s="27"/>
      <c r="Q19" s="36">
        <v>0</v>
      </c>
      <c r="R19" s="27"/>
      <c r="S19" s="43">
        <f t="shared" si="0"/>
        <v>0</v>
      </c>
      <c r="T19" s="27"/>
      <c r="U19" s="36">
        <v>0</v>
      </c>
      <c r="V19" s="27"/>
      <c r="W19" s="27"/>
      <c r="X19" s="43">
        <f t="shared" si="1"/>
        <v>0</v>
      </c>
      <c r="Y19" s="27"/>
      <c r="Z19" s="46">
        <f>0.04356*E19*G19*I19/100*K19/100</f>
        <v>0</v>
      </c>
      <c r="AA19" s="46"/>
      <c r="AB19" s="46">
        <f t="shared" si="2"/>
        <v>0</v>
      </c>
      <c r="AC19" s="27"/>
      <c r="AD19" s="37">
        <v>14.65</v>
      </c>
      <c r="AE19" s="27"/>
      <c r="AF19" s="27">
        <v>60</v>
      </c>
      <c r="AG19" s="27"/>
      <c r="AH19" s="45">
        <f t="shared" si="3"/>
        <v>0</v>
      </c>
      <c r="AI19" s="27"/>
      <c r="AJ19" s="45">
        <f>(Q19-32)/1.8</f>
        <v>-17.77777777777778</v>
      </c>
      <c r="AK19" s="27"/>
      <c r="AL19" s="47">
        <v>0</v>
      </c>
      <c r="AM19" s="27"/>
      <c r="AN19" s="37">
        <v>0</v>
      </c>
      <c r="AP19" s="43">
        <f t="shared" si="4"/>
        <v>0</v>
      </c>
      <c r="AQ19" s="27"/>
      <c r="AR19" s="43">
        <f t="shared" si="5"/>
        <v>0</v>
      </c>
      <c r="AS19" s="27"/>
      <c r="AT19" s="43">
        <f t="shared" si="6"/>
        <v>0</v>
      </c>
      <c r="AU19" s="27"/>
      <c r="AV19" s="51">
        <f t="shared" si="7"/>
        <v>0</v>
      </c>
    </row>
    <row r="20" spans="1:48" ht="15">
      <c r="A20" s="92"/>
      <c r="C20" s="36"/>
      <c r="E20" s="36">
        <v>0</v>
      </c>
      <c r="F20" s="27"/>
      <c r="G20" s="47">
        <v>0</v>
      </c>
      <c r="H20" s="27"/>
      <c r="I20" s="47">
        <v>0</v>
      </c>
      <c r="J20" s="27"/>
      <c r="K20" s="48">
        <v>0</v>
      </c>
      <c r="L20" s="27"/>
      <c r="M20" s="36">
        <v>0</v>
      </c>
      <c r="N20" s="27"/>
      <c r="O20" s="49">
        <v>0.0001</v>
      </c>
      <c r="P20" s="27"/>
      <c r="Q20" s="36">
        <v>0</v>
      </c>
      <c r="R20" s="27"/>
      <c r="S20" s="43">
        <f t="shared" si="0"/>
        <v>0</v>
      </c>
      <c r="T20" s="27"/>
      <c r="U20" s="36">
        <v>0</v>
      </c>
      <c r="V20" s="27"/>
      <c r="W20" s="27"/>
      <c r="X20" s="43">
        <f t="shared" si="1"/>
        <v>0</v>
      </c>
      <c r="Y20" s="27"/>
      <c r="Z20" s="46">
        <f>0.04356*E20*G20*I20/100*K20/100</f>
        <v>0</v>
      </c>
      <c r="AA20" s="46"/>
      <c r="AB20" s="46">
        <f t="shared" si="2"/>
        <v>0</v>
      </c>
      <c r="AC20" s="27"/>
      <c r="AD20" s="37">
        <v>14.65</v>
      </c>
      <c r="AE20" s="27"/>
      <c r="AF20" s="27">
        <v>60</v>
      </c>
      <c r="AG20" s="27"/>
      <c r="AH20" s="45">
        <f t="shared" si="3"/>
        <v>0</v>
      </c>
      <c r="AI20" s="27"/>
      <c r="AJ20" s="45">
        <f>(Q20-32)/1.8</f>
        <v>-17.77777777777778</v>
      </c>
      <c r="AK20" s="27"/>
      <c r="AL20" s="47">
        <v>0</v>
      </c>
      <c r="AM20" s="27"/>
      <c r="AN20" s="37">
        <v>0</v>
      </c>
      <c r="AP20" s="43">
        <f t="shared" si="4"/>
        <v>0</v>
      </c>
      <c r="AQ20" s="27"/>
      <c r="AR20" s="43">
        <f t="shared" si="5"/>
        <v>0</v>
      </c>
      <c r="AS20" s="27"/>
      <c r="AT20" s="43">
        <f t="shared" si="6"/>
        <v>0</v>
      </c>
      <c r="AU20" s="27"/>
      <c r="AV20" s="51">
        <f t="shared" si="7"/>
        <v>0</v>
      </c>
    </row>
    <row r="21" spans="1:48" ht="15">
      <c r="A21" s="92"/>
      <c r="C21" s="36"/>
      <c r="E21" s="36">
        <v>0</v>
      </c>
      <c r="F21" s="27"/>
      <c r="G21" s="47">
        <v>0</v>
      </c>
      <c r="H21" s="27"/>
      <c r="I21" s="47">
        <v>0</v>
      </c>
      <c r="J21" s="27"/>
      <c r="K21" s="48">
        <v>0</v>
      </c>
      <c r="L21" s="27"/>
      <c r="M21" s="36">
        <v>0</v>
      </c>
      <c r="N21" s="27"/>
      <c r="O21" s="49">
        <v>0.0001</v>
      </c>
      <c r="P21" s="27"/>
      <c r="Q21" s="36">
        <v>0</v>
      </c>
      <c r="R21" s="27"/>
      <c r="S21" s="43">
        <f t="shared" si="0"/>
        <v>0</v>
      </c>
      <c r="T21" s="27"/>
      <c r="U21" s="36">
        <v>0</v>
      </c>
      <c r="V21" s="27"/>
      <c r="W21" s="27"/>
      <c r="X21" s="43">
        <f t="shared" si="1"/>
        <v>0</v>
      </c>
      <c r="Y21" s="27"/>
      <c r="Z21" s="46">
        <f>0.04356*E21*G21*I21/100*K21/100</f>
        <v>0</v>
      </c>
      <c r="AA21" s="46"/>
      <c r="AB21" s="46">
        <f t="shared" si="2"/>
        <v>0</v>
      </c>
      <c r="AC21" s="27"/>
      <c r="AD21" s="37">
        <v>14.65</v>
      </c>
      <c r="AE21" s="27"/>
      <c r="AF21" s="27">
        <v>60</v>
      </c>
      <c r="AG21" s="27"/>
      <c r="AH21" s="45">
        <f t="shared" si="3"/>
        <v>0</v>
      </c>
      <c r="AI21" s="27"/>
      <c r="AJ21" s="45">
        <f>(Q21-32)/1.8</f>
        <v>-17.77777777777778</v>
      </c>
      <c r="AK21" s="27"/>
      <c r="AL21" s="47">
        <v>0</v>
      </c>
      <c r="AM21" s="27"/>
      <c r="AN21" s="37">
        <v>0</v>
      </c>
      <c r="AP21" s="43">
        <f t="shared" si="4"/>
        <v>0</v>
      </c>
      <c r="AQ21" s="27"/>
      <c r="AR21" s="43">
        <f t="shared" si="5"/>
        <v>0</v>
      </c>
      <c r="AS21" s="27"/>
      <c r="AT21" s="43">
        <f t="shared" si="6"/>
        <v>0</v>
      </c>
      <c r="AU21" s="27"/>
      <c r="AV21" s="51">
        <f t="shared" si="7"/>
        <v>0</v>
      </c>
    </row>
    <row r="22" spans="1:48" ht="15">
      <c r="A22" s="92"/>
      <c r="C22" s="36"/>
      <c r="E22" s="36">
        <v>0</v>
      </c>
      <c r="F22" s="27"/>
      <c r="G22" s="47">
        <v>0</v>
      </c>
      <c r="H22" s="27"/>
      <c r="I22" s="47">
        <v>0</v>
      </c>
      <c r="J22" s="27"/>
      <c r="K22" s="48">
        <v>0</v>
      </c>
      <c r="L22" s="27"/>
      <c r="M22" s="36">
        <v>0</v>
      </c>
      <c r="N22" s="27"/>
      <c r="O22" s="49">
        <v>0.0001</v>
      </c>
      <c r="P22" s="27"/>
      <c r="Q22" s="36">
        <v>0</v>
      </c>
      <c r="R22" s="27"/>
      <c r="S22" s="43">
        <f t="shared" si="0"/>
        <v>0</v>
      </c>
      <c r="T22" s="27"/>
      <c r="U22" s="36">
        <v>0</v>
      </c>
      <c r="V22" s="27"/>
      <c r="W22" s="27"/>
      <c r="X22" s="43">
        <f t="shared" si="1"/>
        <v>0</v>
      </c>
      <c r="Y22" s="27"/>
      <c r="Z22" s="46">
        <f>0.04356*E22*G22*I22/100*K22/100</f>
        <v>0</v>
      </c>
      <c r="AA22" s="46"/>
      <c r="AB22" s="46">
        <f t="shared" si="2"/>
        <v>0</v>
      </c>
      <c r="AC22" s="27"/>
      <c r="AD22" s="37">
        <v>14.65</v>
      </c>
      <c r="AE22" s="27"/>
      <c r="AF22" s="27">
        <v>60</v>
      </c>
      <c r="AG22" s="27"/>
      <c r="AH22" s="45">
        <f t="shared" si="3"/>
        <v>0</v>
      </c>
      <c r="AI22" s="27"/>
      <c r="AJ22" s="45">
        <f>(Q22-32)/1.8</f>
        <v>-17.77777777777778</v>
      </c>
      <c r="AK22" s="27"/>
      <c r="AL22" s="47">
        <v>0</v>
      </c>
      <c r="AM22" s="27"/>
      <c r="AN22" s="37">
        <v>0</v>
      </c>
      <c r="AP22" s="43">
        <f t="shared" si="4"/>
        <v>0</v>
      </c>
      <c r="AQ22" s="27"/>
      <c r="AR22" s="43">
        <f t="shared" si="5"/>
        <v>0</v>
      </c>
      <c r="AS22" s="27"/>
      <c r="AT22" s="43">
        <f t="shared" si="6"/>
        <v>0</v>
      </c>
      <c r="AU22" s="27"/>
      <c r="AV22" s="51">
        <f t="shared" si="7"/>
        <v>0</v>
      </c>
    </row>
    <row r="23" spans="1:48" ht="15">
      <c r="A23" s="92"/>
      <c r="C23" s="36"/>
      <c r="E23" s="36">
        <v>0</v>
      </c>
      <c r="F23" s="27"/>
      <c r="G23" s="47">
        <v>0</v>
      </c>
      <c r="H23" s="27"/>
      <c r="I23" s="47">
        <v>0</v>
      </c>
      <c r="J23" s="27"/>
      <c r="K23" s="48">
        <v>0</v>
      </c>
      <c r="L23" s="27"/>
      <c r="M23" s="36">
        <v>0</v>
      </c>
      <c r="N23" s="27"/>
      <c r="O23" s="49">
        <v>0.0001</v>
      </c>
      <c r="P23" s="27"/>
      <c r="Q23" s="36">
        <v>0</v>
      </c>
      <c r="R23" s="27"/>
      <c r="S23" s="43">
        <f t="shared" si="0"/>
        <v>0</v>
      </c>
      <c r="T23" s="27"/>
      <c r="U23" s="36">
        <v>0</v>
      </c>
      <c r="V23" s="27"/>
      <c r="W23" s="27"/>
      <c r="X23" s="43">
        <f t="shared" si="1"/>
        <v>0</v>
      </c>
      <c r="Y23" s="27"/>
      <c r="Z23" s="46">
        <f>0.04356*E23*G23*I23/100*K23/100</f>
        <v>0</v>
      </c>
      <c r="AA23" s="46"/>
      <c r="AB23" s="46">
        <f t="shared" si="2"/>
        <v>0</v>
      </c>
      <c r="AC23" s="27"/>
      <c r="AD23" s="37">
        <v>14.65</v>
      </c>
      <c r="AE23" s="27"/>
      <c r="AF23" s="27">
        <v>60</v>
      </c>
      <c r="AG23" s="27"/>
      <c r="AH23" s="45">
        <f t="shared" si="3"/>
        <v>0</v>
      </c>
      <c r="AI23" s="27"/>
      <c r="AJ23" s="45">
        <f>(Q23-32)/1.8</f>
        <v>-17.77777777777778</v>
      </c>
      <c r="AK23" s="27"/>
      <c r="AL23" s="47">
        <v>0</v>
      </c>
      <c r="AM23" s="27"/>
      <c r="AN23" s="37">
        <v>0</v>
      </c>
      <c r="AP23" s="43">
        <f t="shared" si="4"/>
        <v>0</v>
      </c>
      <c r="AQ23" s="27"/>
      <c r="AR23" s="43">
        <f t="shared" si="5"/>
        <v>0</v>
      </c>
      <c r="AS23" s="27"/>
      <c r="AT23" s="43">
        <f t="shared" si="6"/>
        <v>0</v>
      </c>
      <c r="AU23" s="27"/>
      <c r="AV23" s="51">
        <f t="shared" si="7"/>
        <v>0</v>
      </c>
    </row>
    <row r="24" spans="1:48" ht="15">
      <c r="A24" s="92"/>
      <c r="C24" s="36"/>
      <c r="E24" s="36">
        <v>0</v>
      </c>
      <c r="F24" s="27"/>
      <c r="G24" s="47">
        <v>0</v>
      </c>
      <c r="H24" s="27"/>
      <c r="I24" s="47">
        <v>0</v>
      </c>
      <c r="J24" s="27"/>
      <c r="K24" s="48">
        <v>0</v>
      </c>
      <c r="L24" s="27"/>
      <c r="M24" s="36">
        <v>0</v>
      </c>
      <c r="N24" s="27"/>
      <c r="O24" s="49">
        <v>0.0001</v>
      </c>
      <c r="P24" s="27"/>
      <c r="Q24" s="36">
        <v>0</v>
      </c>
      <c r="R24" s="27"/>
      <c r="S24" s="43">
        <f t="shared" si="0"/>
        <v>0</v>
      </c>
      <c r="T24" s="27"/>
      <c r="U24" s="36">
        <v>0</v>
      </c>
      <c r="V24" s="27"/>
      <c r="W24" s="27"/>
      <c r="X24" s="43">
        <f t="shared" si="1"/>
        <v>0</v>
      </c>
      <c r="Y24" s="27"/>
      <c r="Z24" s="46">
        <f>0.04356*E24*G24*I24/100*K24/100</f>
        <v>0</v>
      </c>
      <c r="AA24" s="46"/>
      <c r="AB24" s="46">
        <f t="shared" si="2"/>
        <v>0</v>
      </c>
      <c r="AC24" s="27"/>
      <c r="AD24" s="37">
        <v>14.65</v>
      </c>
      <c r="AE24" s="27"/>
      <c r="AF24" s="27">
        <v>60</v>
      </c>
      <c r="AG24" s="27"/>
      <c r="AH24" s="45">
        <f t="shared" si="3"/>
        <v>0</v>
      </c>
      <c r="AI24" s="27"/>
      <c r="AJ24" s="45">
        <f>(Q24-32)/1.8</f>
        <v>-17.77777777777778</v>
      </c>
      <c r="AK24" s="27"/>
      <c r="AL24" s="47">
        <v>0</v>
      </c>
      <c r="AM24" s="27"/>
      <c r="AN24" s="37">
        <v>0</v>
      </c>
      <c r="AP24" s="43">
        <f t="shared" si="4"/>
        <v>0</v>
      </c>
      <c r="AQ24" s="27"/>
      <c r="AR24" s="43">
        <f t="shared" si="5"/>
        <v>0</v>
      </c>
      <c r="AS24" s="27"/>
      <c r="AT24" s="43">
        <f t="shared" si="6"/>
        <v>0</v>
      </c>
      <c r="AU24" s="27"/>
      <c r="AV24" s="51">
        <f t="shared" si="7"/>
        <v>0</v>
      </c>
    </row>
    <row r="25" spans="1:48" ht="15">
      <c r="A25" s="92"/>
      <c r="C25" s="36"/>
      <c r="E25" s="36">
        <v>0</v>
      </c>
      <c r="F25" s="27"/>
      <c r="G25" s="47">
        <v>0</v>
      </c>
      <c r="H25" s="27"/>
      <c r="I25" s="47">
        <v>0</v>
      </c>
      <c r="J25" s="27"/>
      <c r="K25" s="48">
        <v>0</v>
      </c>
      <c r="L25" s="27"/>
      <c r="M25" s="36">
        <v>0</v>
      </c>
      <c r="N25" s="27"/>
      <c r="O25" s="49">
        <v>0.0001</v>
      </c>
      <c r="P25" s="27"/>
      <c r="Q25" s="36">
        <v>0</v>
      </c>
      <c r="R25" s="27"/>
      <c r="S25" s="43">
        <f t="shared" si="0"/>
        <v>0</v>
      </c>
      <c r="T25" s="27"/>
      <c r="U25" s="36">
        <v>0</v>
      </c>
      <c r="V25" s="27"/>
      <c r="W25" s="27"/>
      <c r="X25" s="43">
        <f t="shared" si="1"/>
        <v>0</v>
      </c>
      <c r="Y25" s="27"/>
      <c r="Z25" s="46">
        <f>0.04356*E25*G25*I25/100*K25/100</f>
        <v>0</v>
      </c>
      <c r="AA25" s="46"/>
      <c r="AB25" s="46">
        <f t="shared" si="2"/>
        <v>0</v>
      </c>
      <c r="AC25" s="27"/>
      <c r="AD25" s="37">
        <v>14.65</v>
      </c>
      <c r="AE25" s="27"/>
      <c r="AF25" s="27">
        <v>60</v>
      </c>
      <c r="AG25" s="27"/>
      <c r="AH25" s="45">
        <f t="shared" si="3"/>
        <v>0</v>
      </c>
      <c r="AI25" s="27"/>
      <c r="AJ25" s="45">
        <f>(Q25-32)/1.8</f>
        <v>-17.77777777777778</v>
      </c>
      <c r="AK25" s="27"/>
      <c r="AL25" s="47">
        <v>0</v>
      </c>
      <c r="AM25" s="27"/>
      <c r="AN25" s="37">
        <v>0</v>
      </c>
      <c r="AP25" s="43">
        <f t="shared" si="4"/>
        <v>0</v>
      </c>
      <c r="AQ25" s="27"/>
      <c r="AR25" s="43">
        <f t="shared" si="5"/>
        <v>0</v>
      </c>
      <c r="AS25" s="27"/>
      <c r="AT25" s="43">
        <f t="shared" si="6"/>
        <v>0</v>
      </c>
      <c r="AU25" s="27"/>
      <c r="AV25" s="51">
        <f t="shared" si="7"/>
        <v>0</v>
      </c>
    </row>
    <row r="26" spans="1:48" ht="15">
      <c r="A26" s="92"/>
      <c r="C26" s="36"/>
      <c r="E26" s="36">
        <v>0</v>
      </c>
      <c r="F26" s="27"/>
      <c r="G26" s="47">
        <v>0</v>
      </c>
      <c r="H26" s="27"/>
      <c r="I26" s="47">
        <v>0</v>
      </c>
      <c r="J26" s="27"/>
      <c r="K26" s="48">
        <v>0</v>
      </c>
      <c r="L26" s="27"/>
      <c r="M26" s="36">
        <v>0</v>
      </c>
      <c r="N26" s="27"/>
      <c r="O26" s="49">
        <v>0.0001</v>
      </c>
      <c r="P26" s="27"/>
      <c r="Q26" s="36">
        <v>0</v>
      </c>
      <c r="R26" s="27"/>
      <c r="S26" s="43">
        <f t="shared" si="0"/>
        <v>0</v>
      </c>
      <c r="T26" s="27"/>
      <c r="U26" s="36">
        <v>0</v>
      </c>
      <c r="V26" s="27"/>
      <c r="W26" s="27"/>
      <c r="X26" s="43">
        <f t="shared" si="1"/>
        <v>0</v>
      </c>
      <c r="Y26" s="27"/>
      <c r="Z26" s="46">
        <f>0.04356*E26*G26*I26/100*K26/100</f>
        <v>0</v>
      </c>
      <c r="AA26" s="46"/>
      <c r="AB26" s="46">
        <f t="shared" si="2"/>
        <v>0</v>
      </c>
      <c r="AC26" s="27"/>
      <c r="AD26" s="37">
        <v>14.65</v>
      </c>
      <c r="AE26" s="27"/>
      <c r="AF26" s="27">
        <v>60</v>
      </c>
      <c r="AG26" s="27"/>
      <c r="AH26" s="45">
        <f t="shared" si="3"/>
        <v>0</v>
      </c>
      <c r="AI26" s="27"/>
      <c r="AJ26" s="45">
        <f>(Q26-32)/1.8</f>
        <v>-17.77777777777778</v>
      </c>
      <c r="AK26" s="27"/>
      <c r="AL26" s="47">
        <v>0</v>
      </c>
      <c r="AM26" s="27"/>
      <c r="AN26" s="37">
        <v>0</v>
      </c>
      <c r="AP26" s="43">
        <f t="shared" si="4"/>
        <v>0</v>
      </c>
      <c r="AQ26" s="27"/>
      <c r="AR26" s="43">
        <f t="shared" si="5"/>
        <v>0</v>
      </c>
      <c r="AS26" s="27"/>
      <c r="AT26" s="43">
        <f t="shared" si="6"/>
        <v>0</v>
      </c>
      <c r="AU26" s="27"/>
      <c r="AV26" s="51">
        <f t="shared" si="7"/>
        <v>0</v>
      </c>
    </row>
    <row r="27" spans="1:48" ht="15">
      <c r="A27" s="92"/>
      <c r="C27" s="36"/>
      <c r="E27" s="36">
        <v>0</v>
      </c>
      <c r="F27" s="27"/>
      <c r="G27" s="47">
        <v>0</v>
      </c>
      <c r="H27" s="27"/>
      <c r="I27" s="47">
        <v>0</v>
      </c>
      <c r="J27" s="27"/>
      <c r="K27" s="48">
        <v>0</v>
      </c>
      <c r="L27" s="27"/>
      <c r="M27" s="36">
        <v>0</v>
      </c>
      <c r="N27" s="27"/>
      <c r="O27" s="49">
        <v>0.0001</v>
      </c>
      <c r="P27" s="27"/>
      <c r="Q27" s="36">
        <v>0</v>
      </c>
      <c r="R27" s="27"/>
      <c r="S27" s="43">
        <f t="shared" si="0"/>
        <v>0</v>
      </c>
      <c r="T27" s="27"/>
      <c r="U27" s="36">
        <v>0</v>
      </c>
      <c r="V27" s="27"/>
      <c r="W27" s="27"/>
      <c r="X27" s="43">
        <f t="shared" si="1"/>
        <v>0</v>
      </c>
      <c r="Y27" s="27"/>
      <c r="Z27" s="46">
        <f>0.04356*E27*G27*I27/100*K27/100</f>
        <v>0</v>
      </c>
      <c r="AA27" s="46"/>
      <c r="AB27" s="46">
        <f t="shared" si="2"/>
        <v>0</v>
      </c>
      <c r="AC27" s="27"/>
      <c r="AD27" s="37">
        <v>14.65</v>
      </c>
      <c r="AE27" s="27"/>
      <c r="AF27" s="27">
        <v>60</v>
      </c>
      <c r="AG27" s="27"/>
      <c r="AH27" s="45">
        <f t="shared" si="3"/>
        <v>0</v>
      </c>
      <c r="AI27" s="27"/>
      <c r="AJ27" s="45">
        <f>(Q27-32)/1.8</f>
        <v>-17.77777777777778</v>
      </c>
      <c r="AK27" s="27"/>
      <c r="AL27" s="47">
        <v>0</v>
      </c>
      <c r="AM27" s="27"/>
      <c r="AN27" s="37">
        <v>0</v>
      </c>
      <c r="AP27" s="43">
        <f t="shared" si="4"/>
        <v>0</v>
      </c>
      <c r="AQ27" s="27"/>
      <c r="AR27" s="43">
        <f t="shared" si="5"/>
        <v>0</v>
      </c>
      <c r="AS27" s="27"/>
      <c r="AT27" s="43">
        <f t="shared" si="6"/>
        <v>0</v>
      </c>
      <c r="AU27" s="27"/>
      <c r="AV27" s="51">
        <f t="shared" si="7"/>
        <v>0</v>
      </c>
    </row>
    <row r="28" spans="1:48" ht="15">
      <c r="A28" s="92"/>
      <c r="C28" s="36"/>
      <c r="E28" s="36">
        <v>0</v>
      </c>
      <c r="F28" s="27"/>
      <c r="G28" s="47">
        <v>0</v>
      </c>
      <c r="H28" s="27"/>
      <c r="I28" s="47">
        <v>0</v>
      </c>
      <c r="J28" s="27"/>
      <c r="K28" s="48">
        <v>0</v>
      </c>
      <c r="L28" s="27"/>
      <c r="M28" s="36">
        <v>0</v>
      </c>
      <c r="N28" s="27"/>
      <c r="O28" s="49">
        <v>0.0001</v>
      </c>
      <c r="P28" s="27"/>
      <c r="Q28" s="36">
        <v>0</v>
      </c>
      <c r="R28" s="27"/>
      <c r="S28" s="43">
        <f t="shared" si="0"/>
        <v>0</v>
      </c>
      <c r="T28" s="27"/>
      <c r="U28" s="36">
        <v>0</v>
      </c>
      <c r="V28" s="27"/>
      <c r="W28" s="27"/>
      <c r="X28" s="43">
        <f t="shared" si="1"/>
        <v>0</v>
      </c>
      <c r="Y28" s="27"/>
      <c r="Z28" s="46">
        <f>0.04356*E28*G28*I28/100*K28/100</f>
        <v>0</v>
      </c>
      <c r="AA28" s="46"/>
      <c r="AB28" s="46">
        <f t="shared" si="2"/>
        <v>0</v>
      </c>
      <c r="AC28" s="27"/>
      <c r="AD28" s="37">
        <v>14.65</v>
      </c>
      <c r="AE28" s="27"/>
      <c r="AF28" s="27">
        <v>60</v>
      </c>
      <c r="AG28" s="27"/>
      <c r="AH28" s="45">
        <f t="shared" si="3"/>
        <v>0</v>
      </c>
      <c r="AI28" s="27"/>
      <c r="AJ28" s="45">
        <f>(Q28-32)/1.8</f>
        <v>-17.77777777777778</v>
      </c>
      <c r="AK28" s="27"/>
      <c r="AL28" s="47">
        <v>0</v>
      </c>
      <c r="AM28" s="27"/>
      <c r="AN28" s="37">
        <v>0</v>
      </c>
      <c r="AP28" s="43">
        <f t="shared" si="4"/>
        <v>0</v>
      </c>
      <c r="AQ28" s="27"/>
      <c r="AR28" s="43">
        <f t="shared" si="5"/>
        <v>0</v>
      </c>
      <c r="AS28" s="27"/>
      <c r="AT28" s="43">
        <f t="shared" si="6"/>
        <v>0</v>
      </c>
      <c r="AU28" s="27"/>
      <c r="AV28" s="51">
        <f t="shared" si="7"/>
        <v>0</v>
      </c>
    </row>
    <row r="29" spans="1:48" ht="15">
      <c r="A29" s="92"/>
      <c r="C29" s="36"/>
      <c r="E29" s="36">
        <v>0</v>
      </c>
      <c r="F29" s="27"/>
      <c r="G29" s="47">
        <v>0</v>
      </c>
      <c r="H29" s="27"/>
      <c r="I29" s="47">
        <v>0</v>
      </c>
      <c r="J29" s="27"/>
      <c r="K29" s="48">
        <v>0</v>
      </c>
      <c r="L29" s="27"/>
      <c r="M29" s="36">
        <v>0</v>
      </c>
      <c r="N29" s="27"/>
      <c r="O29" s="49">
        <v>0.0001</v>
      </c>
      <c r="P29" s="27"/>
      <c r="Q29" s="36">
        <v>0</v>
      </c>
      <c r="R29" s="27"/>
      <c r="S29" s="43">
        <f t="shared" si="0"/>
        <v>0</v>
      </c>
      <c r="T29" s="27"/>
      <c r="U29" s="36">
        <v>0</v>
      </c>
      <c r="V29" s="27"/>
      <c r="W29" s="27"/>
      <c r="X29" s="43">
        <f t="shared" si="1"/>
        <v>0</v>
      </c>
      <c r="Y29" s="27"/>
      <c r="Z29" s="46">
        <f>0.04356*E29*G29*I29/100*K29/100</f>
        <v>0</v>
      </c>
      <c r="AA29" s="46"/>
      <c r="AB29" s="46">
        <f t="shared" si="2"/>
        <v>0</v>
      </c>
      <c r="AC29" s="27"/>
      <c r="AD29" s="37">
        <v>14.65</v>
      </c>
      <c r="AE29" s="27"/>
      <c r="AF29" s="27">
        <v>60</v>
      </c>
      <c r="AG29" s="27"/>
      <c r="AH29" s="45">
        <f t="shared" si="3"/>
        <v>0</v>
      </c>
      <c r="AI29" s="27"/>
      <c r="AJ29" s="45">
        <f>(Q29-32)/1.8</f>
        <v>-17.77777777777778</v>
      </c>
      <c r="AK29" s="27"/>
      <c r="AL29" s="47">
        <v>0</v>
      </c>
      <c r="AM29" s="27"/>
      <c r="AN29" s="37">
        <v>0</v>
      </c>
      <c r="AP29" s="43">
        <f t="shared" si="4"/>
        <v>0</v>
      </c>
      <c r="AQ29" s="27"/>
      <c r="AR29" s="43">
        <f t="shared" si="5"/>
        <v>0</v>
      </c>
      <c r="AS29" s="27"/>
      <c r="AT29" s="43">
        <f t="shared" si="6"/>
        <v>0</v>
      </c>
      <c r="AU29" s="27"/>
      <c r="AV29" s="51">
        <f t="shared" si="7"/>
        <v>0</v>
      </c>
    </row>
    <row r="30" spans="1:48" ht="15">
      <c r="A30" s="92"/>
      <c r="C30" s="36"/>
      <c r="E30" s="36">
        <v>0</v>
      </c>
      <c r="F30" s="27"/>
      <c r="G30" s="47">
        <v>0</v>
      </c>
      <c r="H30" s="27"/>
      <c r="I30" s="47">
        <v>0</v>
      </c>
      <c r="J30" s="27"/>
      <c r="K30" s="48">
        <v>0</v>
      </c>
      <c r="L30" s="27"/>
      <c r="M30" s="36">
        <v>0</v>
      </c>
      <c r="N30" s="27"/>
      <c r="O30" s="49">
        <v>0.0001</v>
      </c>
      <c r="P30" s="27"/>
      <c r="Q30" s="36">
        <v>0</v>
      </c>
      <c r="R30" s="27"/>
      <c r="S30" s="43">
        <f t="shared" si="0"/>
        <v>0</v>
      </c>
      <c r="T30" s="27"/>
      <c r="U30" s="36">
        <v>0</v>
      </c>
      <c r="V30" s="27"/>
      <c r="W30" s="27"/>
      <c r="X30" s="43">
        <f t="shared" si="1"/>
        <v>0</v>
      </c>
      <c r="Y30" s="27"/>
      <c r="Z30" s="46">
        <f>0.04356*E30*G30*I30/100*K30/100</f>
        <v>0</v>
      </c>
      <c r="AA30" s="46"/>
      <c r="AB30" s="46">
        <f t="shared" si="2"/>
        <v>0</v>
      </c>
      <c r="AC30" s="27"/>
      <c r="AD30" s="37">
        <v>14.65</v>
      </c>
      <c r="AE30" s="27"/>
      <c r="AF30" s="27">
        <v>60</v>
      </c>
      <c r="AG30" s="27"/>
      <c r="AH30" s="45">
        <f t="shared" si="3"/>
        <v>0</v>
      </c>
      <c r="AI30" s="27"/>
      <c r="AJ30" s="45">
        <f>(Q30-32)/1.8</f>
        <v>-17.77777777777778</v>
      </c>
      <c r="AK30" s="27"/>
      <c r="AL30" s="47">
        <v>0</v>
      </c>
      <c r="AM30" s="27"/>
      <c r="AN30" s="37">
        <v>0</v>
      </c>
      <c r="AP30" s="43">
        <f t="shared" si="4"/>
        <v>0</v>
      </c>
      <c r="AQ30" s="27"/>
      <c r="AR30" s="43">
        <f t="shared" si="5"/>
        <v>0</v>
      </c>
      <c r="AS30" s="27"/>
      <c r="AT30" s="43">
        <f t="shared" si="6"/>
        <v>0</v>
      </c>
      <c r="AU30" s="27"/>
      <c r="AV30" s="51">
        <f t="shared" si="7"/>
        <v>0</v>
      </c>
    </row>
    <row r="31" spans="1:48" ht="15">
      <c r="A31" s="92"/>
      <c r="C31" s="36"/>
      <c r="E31" s="36">
        <v>0</v>
      </c>
      <c r="F31" s="27"/>
      <c r="G31" s="47">
        <v>0</v>
      </c>
      <c r="H31" s="27"/>
      <c r="I31" s="47">
        <v>0</v>
      </c>
      <c r="J31" s="27"/>
      <c r="K31" s="48">
        <v>0</v>
      </c>
      <c r="L31" s="27"/>
      <c r="M31" s="36">
        <v>0</v>
      </c>
      <c r="N31" s="27"/>
      <c r="O31" s="49">
        <v>0.0001</v>
      </c>
      <c r="P31" s="27"/>
      <c r="Q31" s="36">
        <v>0</v>
      </c>
      <c r="R31" s="27"/>
      <c r="S31" s="43">
        <f t="shared" si="0"/>
        <v>0</v>
      </c>
      <c r="T31" s="27"/>
      <c r="U31" s="36">
        <v>0</v>
      </c>
      <c r="V31" s="27"/>
      <c r="W31" s="27"/>
      <c r="X31" s="43">
        <f t="shared" si="1"/>
        <v>0</v>
      </c>
      <c r="Y31" s="27"/>
      <c r="Z31" s="46">
        <f>0.04356*E31*G31*I31/100*K31/100</f>
        <v>0</v>
      </c>
      <c r="AA31" s="46"/>
      <c r="AB31" s="46">
        <f t="shared" si="2"/>
        <v>0</v>
      </c>
      <c r="AC31" s="27"/>
      <c r="AD31" s="37">
        <v>14.65</v>
      </c>
      <c r="AE31" s="27"/>
      <c r="AF31" s="27">
        <v>60</v>
      </c>
      <c r="AG31" s="27"/>
      <c r="AH31" s="45">
        <f t="shared" si="3"/>
        <v>0</v>
      </c>
      <c r="AI31" s="27"/>
      <c r="AJ31" s="45">
        <f>(Q31-32)/1.8</f>
        <v>-17.77777777777778</v>
      </c>
      <c r="AK31" s="27"/>
      <c r="AL31" s="47">
        <v>0</v>
      </c>
      <c r="AM31" s="27"/>
      <c r="AN31" s="37">
        <v>0</v>
      </c>
      <c r="AP31" s="43">
        <f t="shared" si="4"/>
        <v>0</v>
      </c>
      <c r="AQ31" s="27"/>
      <c r="AR31" s="43">
        <f t="shared" si="5"/>
        <v>0</v>
      </c>
      <c r="AS31" s="27"/>
      <c r="AT31" s="43">
        <f t="shared" si="6"/>
        <v>0</v>
      </c>
      <c r="AU31" s="27"/>
      <c r="AV31" s="51">
        <f t="shared" si="7"/>
        <v>0</v>
      </c>
    </row>
    <row r="32" spans="1:48" ht="15">
      <c r="A32" s="92"/>
      <c r="C32" s="36"/>
      <c r="E32" s="36">
        <v>0</v>
      </c>
      <c r="F32" s="27"/>
      <c r="G32" s="47">
        <v>0</v>
      </c>
      <c r="H32" s="27"/>
      <c r="I32" s="47">
        <v>0</v>
      </c>
      <c r="J32" s="27"/>
      <c r="K32" s="48">
        <v>0</v>
      </c>
      <c r="L32" s="27"/>
      <c r="M32" s="36">
        <v>0</v>
      </c>
      <c r="N32" s="27"/>
      <c r="O32" s="49">
        <v>0.0001</v>
      </c>
      <c r="P32" s="27"/>
      <c r="Q32" s="36">
        <v>0</v>
      </c>
      <c r="R32" s="27"/>
      <c r="S32" s="43">
        <f t="shared" si="0"/>
        <v>0</v>
      </c>
      <c r="T32" s="27"/>
      <c r="U32" s="36">
        <v>0</v>
      </c>
      <c r="V32" s="27"/>
      <c r="W32" s="27"/>
      <c r="X32" s="43">
        <f t="shared" si="1"/>
        <v>0</v>
      </c>
      <c r="Y32" s="27"/>
      <c r="Z32" s="46">
        <f>0.04356*E32*G32*I32/100*K32/100</f>
        <v>0</v>
      </c>
      <c r="AA32" s="46"/>
      <c r="AB32" s="46">
        <f t="shared" si="2"/>
        <v>0</v>
      </c>
      <c r="AC32" s="27"/>
      <c r="AD32" s="37">
        <v>14.65</v>
      </c>
      <c r="AE32" s="27"/>
      <c r="AF32" s="27">
        <v>60</v>
      </c>
      <c r="AG32" s="27"/>
      <c r="AH32" s="45">
        <f t="shared" si="3"/>
        <v>0</v>
      </c>
      <c r="AI32" s="27"/>
      <c r="AJ32" s="45">
        <f>(Q32-32)/1.8</f>
        <v>-17.77777777777778</v>
      </c>
      <c r="AK32" s="27"/>
      <c r="AL32" s="47">
        <v>0</v>
      </c>
      <c r="AM32" s="27"/>
      <c r="AN32" s="37">
        <v>0</v>
      </c>
      <c r="AP32" s="43">
        <f t="shared" si="4"/>
        <v>0</v>
      </c>
      <c r="AQ32" s="27"/>
      <c r="AR32" s="43">
        <f t="shared" si="5"/>
        <v>0</v>
      </c>
      <c r="AS32" s="27"/>
      <c r="AT32" s="43">
        <f t="shared" si="6"/>
        <v>0</v>
      </c>
      <c r="AU32" s="27"/>
      <c r="AV32" s="51">
        <f t="shared" si="7"/>
        <v>0</v>
      </c>
    </row>
    <row r="33" spans="1:48" ht="15">
      <c r="A33" s="92"/>
      <c r="C33" s="36"/>
      <c r="E33" s="36">
        <v>0</v>
      </c>
      <c r="F33" s="27"/>
      <c r="G33" s="47">
        <v>0</v>
      </c>
      <c r="H33" s="27"/>
      <c r="I33" s="47">
        <v>0</v>
      </c>
      <c r="J33" s="27"/>
      <c r="K33" s="48">
        <v>0</v>
      </c>
      <c r="L33" s="27"/>
      <c r="M33" s="36">
        <v>0</v>
      </c>
      <c r="N33" s="27"/>
      <c r="O33" s="49">
        <v>0.0001</v>
      </c>
      <c r="P33" s="27"/>
      <c r="Q33" s="36">
        <v>0</v>
      </c>
      <c r="R33" s="27"/>
      <c r="S33" s="43">
        <f t="shared" si="0"/>
        <v>0</v>
      </c>
      <c r="T33" s="27"/>
      <c r="U33" s="36">
        <v>0</v>
      </c>
      <c r="V33" s="27"/>
      <c r="W33" s="27"/>
      <c r="X33" s="43">
        <f t="shared" si="1"/>
        <v>0</v>
      </c>
      <c r="Y33" s="27"/>
      <c r="Z33" s="46">
        <f>0.04356*E33*G33*I33/100*K33/100</f>
        <v>0</v>
      </c>
      <c r="AA33" s="46"/>
      <c r="AB33" s="46">
        <f t="shared" si="2"/>
        <v>0</v>
      </c>
      <c r="AC33" s="27"/>
      <c r="AD33" s="37">
        <v>14.65</v>
      </c>
      <c r="AE33" s="27"/>
      <c r="AF33" s="27">
        <v>60</v>
      </c>
      <c r="AG33" s="27"/>
      <c r="AH33" s="45">
        <f t="shared" si="3"/>
        <v>0</v>
      </c>
      <c r="AI33" s="27"/>
      <c r="AJ33" s="45">
        <f>(Q33-32)/1.8</f>
        <v>-17.77777777777778</v>
      </c>
      <c r="AK33" s="27"/>
      <c r="AL33" s="47">
        <v>0</v>
      </c>
      <c r="AM33" s="27"/>
      <c r="AN33" s="37">
        <v>0</v>
      </c>
      <c r="AP33" s="43">
        <f t="shared" si="4"/>
        <v>0</v>
      </c>
      <c r="AQ33" s="27"/>
      <c r="AR33" s="43">
        <f t="shared" si="5"/>
        <v>0</v>
      </c>
      <c r="AS33" s="27"/>
      <c r="AT33" s="43">
        <f t="shared" si="6"/>
        <v>0</v>
      </c>
      <c r="AU33" s="27"/>
      <c r="AV33" s="51">
        <f t="shared" si="7"/>
        <v>0</v>
      </c>
    </row>
    <row r="34" spans="1:48" ht="15">
      <c r="A34" s="92"/>
      <c r="C34" s="36"/>
      <c r="E34" s="36">
        <v>0</v>
      </c>
      <c r="F34" s="27"/>
      <c r="G34" s="47">
        <v>0</v>
      </c>
      <c r="H34" s="27"/>
      <c r="I34" s="47">
        <v>0</v>
      </c>
      <c r="J34" s="27"/>
      <c r="K34" s="48">
        <v>0</v>
      </c>
      <c r="L34" s="27"/>
      <c r="M34" s="36">
        <v>0</v>
      </c>
      <c r="N34" s="27"/>
      <c r="O34" s="49">
        <v>0.0001</v>
      </c>
      <c r="P34" s="27"/>
      <c r="Q34" s="36">
        <v>0</v>
      </c>
      <c r="R34" s="27"/>
      <c r="S34" s="43">
        <f t="shared" si="0"/>
        <v>0</v>
      </c>
      <c r="T34" s="27"/>
      <c r="U34" s="36">
        <v>0</v>
      </c>
      <c r="V34" s="27"/>
      <c r="W34" s="27"/>
      <c r="X34" s="43">
        <f t="shared" si="1"/>
        <v>0</v>
      </c>
      <c r="Y34" s="27"/>
      <c r="Z34" s="46">
        <f>0.04356*E34*G34*I34/100*K34/100</f>
        <v>0</v>
      </c>
      <c r="AA34" s="46"/>
      <c r="AB34" s="46">
        <f t="shared" si="2"/>
        <v>0</v>
      </c>
      <c r="AC34" s="27"/>
      <c r="AD34" s="37">
        <v>14.65</v>
      </c>
      <c r="AE34" s="27"/>
      <c r="AF34" s="27">
        <v>60</v>
      </c>
      <c r="AG34" s="27"/>
      <c r="AH34" s="45">
        <f t="shared" si="3"/>
        <v>0</v>
      </c>
      <c r="AI34" s="27"/>
      <c r="AJ34" s="45">
        <f>(Q34-32)/1.8</f>
        <v>-17.77777777777778</v>
      </c>
      <c r="AK34" s="27"/>
      <c r="AL34" s="47">
        <v>0</v>
      </c>
      <c r="AM34" s="27"/>
      <c r="AN34" s="37">
        <v>0</v>
      </c>
      <c r="AP34" s="43">
        <f t="shared" si="4"/>
        <v>0</v>
      </c>
      <c r="AQ34" s="27"/>
      <c r="AR34" s="43">
        <f t="shared" si="5"/>
        <v>0</v>
      </c>
      <c r="AS34" s="27"/>
      <c r="AT34" s="43">
        <f t="shared" si="6"/>
        <v>0</v>
      </c>
      <c r="AU34" s="27"/>
      <c r="AV34" s="51">
        <f t="shared" si="7"/>
        <v>0</v>
      </c>
    </row>
    <row r="35" spans="1:48" ht="15">
      <c r="A35" s="92"/>
      <c r="C35" s="36"/>
      <c r="E35" s="36">
        <v>0</v>
      </c>
      <c r="F35" s="27"/>
      <c r="G35" s="47">
        <v>0</v>
      </c>
      <c r="H35" s="27"/>
      <c r="I35" s="47">
        <v>0</v>
      </c>
      <c r="J35" s="27"/>
      <c r="K35" s="48">
        <v>0</v>
      </c>
      <c r="L35" s="27"/>
      <c r="M35" s="36">
        <v>0</v>
      </c>
      <c r="N35" s="27"/>
      <c r="O35" s="49">
        <v>0.0001</v>
      </c>
      <c r="P35" s="27"/>
      <c r="Q35" s="36">
        <v>0</v>
      </c>
      <c r="R35" s="27"/>
      <c r="S35" s="43">
        <f t="shared" si="0"/>
        <v>0</v>
      </c>
      <c r="T35" s="27"/>
      <c r="U35" s="36">
        <v>0</v>
      </c>
      <c r="V35" s="27"/>
      <c r="W35" s="27"/>
      <c r="X35" s="43">
        <f t="shared" si="1"/>
        <v>0</v>
      </c>
      <c r="Y35" s="27"/>
      <c r="Z35" s="46">
        <f>0.04356*E35*G35*I35/100*K35/100</f>
        <v>0</v>
      </c>
      <c r="AA35" s="46"/>
      <c r="AB35" s="46">
        <f t="shared" si="2"/>
        <v>0</v>
      </c>
      <c r="AC35" s="27"/>
      <c r="AD35" s="37">
        <v>14.65</v>
      </c>
      <c r="AE35" s="27"/>
      <c r="AF35" s="27">
        <v>60</v>
      </c>
      <c r="AG35" s="27"/>
      <c r="AH35" s="45">
        <f t="shared" si="3"/>
        <v>0</v>
      </c>
      <c r="AI35" s="27"/>
      <c r="AJ35" s="45">
        <f>(Q35-32)/1.8</f>
        <v>-17.77777777777778</v>
      </c>
      <c r="AK35" s="27"/>
      <c r="AL35" s="47">
        <v>0</v>
      </c>
      <c r="AM35" s="27"/>
      <c r="AN35" s="37">
        <v>0</v>
      </c>
      <c r="AP35" s="43">
        <f t="shared" si="4"/>
        <v>0</v>
      </c>
      <c r="AQ35" s="27"/>
      <c r="AR35" s="43">
        <f t="shared" si="5"/>
        <v>0</v>
      </c>
      <c r="AS35" s="27"/>
      <c r="AT35" s="43">
        <f t="shared" si="6"/>
        <v>0</v>
      </c>
      <c r="AU35" s="27"/>
      <c r="AV35" s="51">
        <f t="shared" si="7"/>
        <v>0</v>
      </c>
    </row>
    <row r="36" spans="1:48" ht="15">
      <c r="A36" s="92"/>
      <c r="C36" s="36"/>
      <c r="E36" s="36">
        <v>0</v>
      </c>
      <c r="F36" s="27"/>
      <c r="G36" s="47">
        <v>0</v>
      </c>
      <c r="H36" s="27"/>
      <c r="I36" s="47">
        <v>0</v>
      </c>
      <c r="J36" s="27"/>
      <c r="K36" s="48">
        <v>0</v>
      </c>
      <c r="L36" s="27"/>
      <c r="M36" s="36">
        <v>0</v>
      </c>
      <c r="N36" s="27"/>
      <c r="O36" s="49">
        <v>0.0001</v>
      </c>
      <c r="P36" s="27"/>
      <c r="Q36" s="36">
        <v>0</v>
      </c>
      <c r="R36" s="27"/>
      <c r="S36" s="43">
        <f t="shared" si="0"/>
        <v>0</v>
      </c>
      <c r="T36" s="27"/>
      <c r="U36" s="36">
        <v>0</v>
      </c>
      <c r="V36" s="27"/>
      <c r="W36" s="27"/>
      <c r="X36" s="43">
        <f t="shared" si="1"/>
        <v>0</v>
      </c>
      <c r="Y36" s="27"/>
      <c r="Z36" s="46">
        <f>0.04356*E36*G36*I36/100*K36/100</f>
        <v>0</v>
      </c>
      <c r="AA36" s="46"/>
      <c r="AB36" s="46">
        <f t="shared" si="2"/>
        <v>0</v>
      </c>
      <c r="AC36" s="27"/>
      <c r="AD36" s="37">
        <v>14.65</v>
      </c>
      <c r="AE36" s="27"/>
      <c r="AF36" s="27">
        <v>60</v>
      </c>
      <c r="AG36" s="27"/>
      <c r="AH36" s="45">
        <f t="shared" si="3"/>
        <v>0</v>
      </c>
      <c r="AI36" s="27"/>
      <c r="AJ36" s="45">
        <f>(Q36-32)/1.8</f>
        <v>-17.77777777777778</v>
      </c>
      <c r="AK36" s="27"/>
      <c r="AL36" s="47">
        <v>0</v>
      </c>
      <c r="AM36" s="27"/>
      <c r="AN36" s="37">
        <v>0</v>
      </c>
      <c r="AP36" s="43">
        <f t="shared" si="4"/>
        <v>0</v>
      </c>
      <c r="AQ36" s="27"/>
      <c r="AR36" s="43">
        <f t="shared" si="5"/>
        <v>0</v>
      </c>
      <c r="AS36" s="27"/>
      <c r="AT36" s="43">
        <f t="shared" si="6"/>
        <v>0</v>
      </c>
      <c r="AU36" s="27"/>
      <c r="AV36" s="51">
        <f t="shared" si="7"/>
        <v>0</v>
      </c>
    </row>
    <row r="37" spans="1:48" ht="15">
      <c r="A37" s="92"/>
      <c r="C37" s="36"/>
      <c r="E37" s="36">
        <v>0</v>
      </c>
      <c r="F37" s="27"/>
      <c r="G37" s="47">
        <v>0</v>
      </c>
      <c r="H37" s="27"/>
      <c r="I37" s="47">
        <v>0</v>
      </c>
      <c r="J37" s="27"/>
      <c r="K37" s="48">
        <v>0</v>
      </c>
      <c r="L37" s="27"/>
      <c r="M37" s="36">
        <v>0</v>
      </c>
      <c r="N37" s="27"/>
      <c r="O37" s="49">
        <v>0.0001</v>
      </c>
      <c r="P37" s="27"/>
      <c r="Q37" s="36">
        <v>0</v>
      </c>
      <c r="R37" s="27"/>
      <c r="S37" s="43">
        <f t="shared" si="0"/>
        <v>0</v>
      </c>
      <c r="T37" s="27"/>
      <c r="U37" s="36">
        <v>0</v>
      </c>
      <c r="V37" s="27"/>
      <c r="W37" s="27"/>
      <c r="X37" s="43">
        <f t="shared" si="1"/>
        <v>0</v>
      </c>
      <c r="Y37" s="27"/>
      <c r="Z37" s="46">
        <f>0.04356*E37*G37*I37/100*K37/100</f>
        <v>0</v>
      </c>
      <c r="AA37" s="46"/>
      <c r="AB37" s="46">
        <f t="shared" si="2"/>
        <v>0</v>
      </c>
      <c r="AC37" s="27"/>
      <c r="AD37" s="37">
        <v>14.65</v>
      </c>
      <c r="AE37" s="27"/>
      <c r="AF37" s="27">
        <v>60</v>
      </c>
      <c r="AG37" s="27"/>
      <c r="AH37" s="45">
        <f t="shared" si="3"/>
        <v>0</v>
      </c>
      <c r="AI37" s="27"/>
      <c r="AJ37" s="45">
        <f>(Q37-32)/1.8</f>
        <v>-17.77777777777778</v>
      </c>
      <c r="AK37" s="27"/>
      <c r="AL37" s="47">
        <v>0</v>
      </c>
      <c r="AM37" s="27"/>
      <c r="AN37" s="37">
        <v>0</v>
      </c>
      <c r="AP37" s="43">
        <f t="shared" si="4"/>
        <v>0</v>
      </c>
      <c r="AQ37" s="27"/>
      <c r="AR37" s="43">
        <f t="shared" si="5"/>
        <v>0</v>
      </c>
      <c r="AS37" s="27"/>
      <c r="AT37" s="43">
        <f t="shared" si="6"/>
        <v>0</v>
      </c>
      <c r="AU37" s="27"/>
      <c r="AV37" s="51">
        <f t="shared" si="7"/>
        <v>0</v>
      </c>
    </row>
    <row r="38" spans="1:48" ht="15">
      <c r="A38" s="92"/>
      <c r="C38" s="36"/>
      <c r="E38" s="36">
        <v>0</v>
      </c>
      <c r="F38" s="27"/>
      <c r="G38" s="47">
        <v>0</v>
      </c>
      <c r="H38" s="27"/>
      <c r="I38" s="47">
        <v>0</v>
      </c>
      <c r="J38" s="27"/>
      <c r="K38" s="48">
        <v>0</v>
      </c>
      <c r="L38" s="27"/>
      <c r="M38" s="36">
        <v>0</v>
      </c>
      <c r="N38" s="27"/>
      <c r="O38" s="49">
        <v>0.0001</v>
      </c>
      <c r="P38" s="27"/>
      <c r="Q38" s="36">
        <v>0</v>
      </c>
      <c r="R38" s="27"/>
      <c r="S38" s="43">
        <f t="shared" si="0"/>
        <v>0</v>
      </c>
      <c r="T38" s="27"/>
      <c r="U38" s="36">
        <v>0</v>
      </c>
      <c r="V38" s="27"/>
      <c r="W38" s="27"/>
      <c r="X38" s="43">
        <f t="shared" si="1"/>
        <v>0</v>
      </c>
      <c r="Y38" s="27"/>
      <c r="Z38" s="46">
        <f>0.04356*E38*G38*I38/100*K38/100</f>
        <v>0</v>
      </c>
      <c r="AA38" s="46"/>
      <c r="AB38" s="46">
        <f t="shared" si="2"/>
        <v>0</v>
      </c>
      <c r="AC38" s="27"/>
      <c r="AD38" s="37">
        <v>14.65</v>
      </c>
      <c r="AE38" s="27"/>
      <c r="AF38" s="27">
        <v>60</v>
      </c>
      <c r="AG38" s="27"/>
      <c r="AH38" s="45">
        <f t="shared" si="3"/>
        <v>0</v>
      </c>
      <c r="AI38" s="27"/>
      <c r="AJ38" s="45">
        <f>(Q38-32)/1.8</f>
        <v>-17.77777777777778</v>
      </c>
      <c r="AK38" s="27"/>
      <c r="AL38" s="47">
        <v>0</v>
      </c>
      <c r="AM38" s="27"/>
      <c r="AN38" s="37">
        <v>0</v>
      </c>
      <c r="AP38" s="43">
        <f t="shared" si="4"/>
        <v>0</v>
      </c>
      <c r="AQ38" s="27"/>
      <c r="AR38" s="43">
        <f t="shared" si="5"/>
        <v>0</v>
      </c>
      <c r="AS38" s="27"/>
      <c r="AT38" s="43">
        <f t="shared" si="6"/>
        <v>0</v>
      </c>
      <c r="AU38" s="27"/>
      <c r="AV38" s="51">
        <f t="shared" si="7"/>
        <v>0</v>
      </c>
    </row>
    <row r="39" spans="1:48" ht="15">
      <c r="A39" s="92"/>
      <c r="C39" s="36"/>
      <c r="E39" s="36">
        <v>0</v>
      </c>
      <c r="F39" s="27"/>
      <c r="G39" s="47">
        <v>0</v>
      </c>
      <c r="H39" s="27"/>
      <c r="I39" s="47">
        <v>0</v>
      </c>
      <c r="J39" s="27"/>
      <c r="K39" s="48">
        <v>0</v>
      </c>
      <c r="L39" s="27"/>
      <c r="M39" s="36">
        <v>0</v>
      </c>
      <c r="N39" s="27"/>
      <c r="O39" s="49">
        <v>0.0001</v>
      </c>
      <c r="P39" s="27"/>
      <c r="Q39" s="36">
        <v>0</v>
      </c>
      <c r="R39" s="27"/>
      <c r="S39" s="43">
        <f t="shared" si="0"/>
        <v>0</v>
      </c>
      <c r="T39" s="27"/>
      <c r="U39" s="36">
        <v>0</v>
      </c>
      <c r="V39" s="27"/>
      <c r="W39" s="27"/>
      <c r="X39" s="43">
        <f t="shared" si="1"/>
        <v>0</v>
      </c>
      <c r="Y39" s="27"/>
      <c r="Z39" s="46">
        <f>0.04356*E39*G39*I39/100*K39/100</f>
        <v>0</v>
      </c>
      <c r="AA39" s="46"/>
      <c r="AB39" s="46">
        <f t="shared" si="2"/>
        <v>0</v>
      </c>
      <c r="AC39" s="27"/>
      <c r="AD39" s="37">
        <v>14.65</v>
      </c>
      <c r="AE39" s="27"/>
      <c r="AF39" s="27">
        <v>60</v>
      </c>
      <c r="AG39" s="27"/>
      <c r="AH39" s="45">
        <f t="shared" si="3"/>
        <v>0</v>
      </c>
      <c r="AI39" s="27"/>
      <c r="AJ39" s="45">
        <f>(Q39-32)/1.8</f>
        <v>-17.77777777777778</v>
      </c>
      <c r="AK39" s="27"/>
      <c r="AL39" s="47">
        <v>0</v>
      </c>
      <c r="AM39" s="27"/>
      <c r="AN39" s="37">
        <v>0</v>
      </c>
      <c r="AP39" s="43">
        <f t="shared" si="4"/>
        <v>0</v>
      </c>
      <c r="AQ39" s="27"/>
      <c r="AR39" s="43">
        <f t="shared" si="5"/>
        <v>0</v>
      </c>
      <c r="AS39" s="27"/>
      <c r="AT39" s="43">
        <f t="shared" si="6"/>
        <v>0</v>
      </c>
      <c r="AU39" s="27"/>
      <c r="AV39" s="51">
        <f t="shared" si="7"/>
        <v>0</v>
      </c>
    </row>
    <row r="40" spans="1:48" ht="15">
      <c r="A40" s="92"/>
      <c r="C40" s="36"/>
      <c r="E40" s="36">
        <v>0</v>
      </c>
      <c r="F40" s="27"/>
      <c r="G40" s="47">
        <v>0</v>
      </c>
      <c r="H40" s="27"/>
      <c r="I40" s="47">
        <v>0</v>
      </c>
      <c r="J40" s="27"/>
      <c r="K40" s="48">
        <v>0</v>
      </c>
      <c r="L40" s="27"/>
      <c r="M40" s="36">
        <v>0</v>
      </c>
      <c r="N40" s="27"/>
      <c r="O40" s="49">
        <v>0.0001</v>
      </c>
      <c r="P40" s="27"/>
      <c r="Q40" s="36">
        <v>0</v>
      </c>
      <c r="R40" s="27"/>
      <c r="S40" s="43">
        <f t="shared" si="0"/>
        <v>0</v>
      </c>
      <c r="T40" s="27"/>
      <c r="U40" s="36">
        <v>0</v>
      </c>
      <c r="V40" s="27"/>
      <c r="W40" s="27"/>
      <c r="X40" s="43">
        <f t="shared" si="1"/>
        <v>0</v>
      </c>
      <c r="Y40" s="27"/>
      <c r="Z40" s="46">
        <f>0.04356*E40*G40*I40/100*K40/100</f>
        <v>0</v>
      </c>
      <c r="AA40" s="46"/>
      <c r="AB40" s="46">
        <f t="shared" si="2"/>
        <v>0</v>
      </c>
      <c r="AC40" s="27"/>
      <c r="AD40" s="37">
        <v>14.65</v>
      </c>
      <c r="AE40" s="27"/>
      <c r="AF40" s="27">
        <v>60</v>
      </c>
      <c r="AG40" s="27"/>
      <c r="AH40" s="45">
        <f t="shared" si="3"/>
        <v>0</v>
      </c>
      <c r="AI40" s="27"/>
      <c r="AJ40" s="45">
        <f>(Q40-32)/1.8</f>
        <v>-17.77777777777778</v>
      </c>
      <c r="AK40" s="27"/>
      <c r="AL40" s="47">
        <v>0</v>
      </c>
      <c r="AM40" s="27"/>
      <c r="AN40" s="37">
        <v>0</v>
      </c>
      <c r="AP40" s="43">
        <f t="shared" si="4"/>
        <v>0</v>
      </c>
      <c r="AQ40" s="27"/>
      <c r="AR40" s="43">
        <f t="shared" si="5"/>
        <v>0</v>
      </c>
      <c r="AS40" s="27"/>
      <c r="AT40" s="43">
        <f t="shared" si="6"/>
        <v>0</v>
      </c>
      <c r="AU40" s="27"/>
      <c r="AV40" s="51">
        <f t="shared" si="7"/>
        <v>0</v>
      </c>
    </row>
    <row r="41" spans="1:48" ht="15">
      <c r="A41" s="92"/>
      <c r="C41" s="36"/>
      <c r="E41" s="36">
        <v>0</v>
      </c>
      <c r="F41" s="27"/>
      <c r="G41" s="47">
        <v>0</v>
      </c>
      <c r="H41" s="27"/>
      <c r="I41" s="47">
        <v>0</v>
      </c>
      <c r="J41" s="27"/>
      <c r="K41" s="48">
        <v>0</v>
      </c>
      <c r="L41" s="27"/>
      <c r="M41" s="36">
        <v>0</v>
      </c>
      <c r="N41" s="27"/>
      <c r="O41" s="49">
        <v>0.0001</v>
      </c>
      <c r="P41" s="27"/>
      <c r="Q41" s="36">
        <v>0</v>
      </c>
      <c r="R41" s="27"/>
      <c r="S41" s="43">
        <f t="shared" si="0"/>
        <v>0</v>
      </c>
      <c r="T41" s="27"/>
      <c r="U41" s="36">
        <v>0</v>
      </c>
      <c r="V41" s="27"/>
      <c r="W41" s="27"/>
      <c r="X41" s="43">
        <f t="shared" si="1"/>
        <v>0</v>
      </c>
      <c r="Y41" s="27"/>
      <c r="Z41" s="46">
        <f>0.04356*E41*G41*I41/100*K41/100</f>
        <v>0</v>
      </c>
      <c r="AA41" s="46"/>
      <c r="AB41" s="46">
        <f t="shared" si="2"/>
        <v>0</v>
      </c>
      <c r="AC41" s="27"/>
      <c r="AD41" s="37">
        <v>14.65</v>
      </c>
      <c r="AE41" s="27"/>
      <c r="AF41" s="27">
        <v>60</v>
      </c>
      <c r="AG41" s="27"/>
      <c r="AH41" s="45">
        <f t="shared" si="3"/>
        <v>0</v>
      </c>
      <c r="AI41" s="27"/>
      <c r="AJ41" s="45">
        <f>(Q41-32)/1.8</f>
        <v>-17.77777777777778</v>
      </c>
      <c r="AK41" s="27"/>
      <c r="AL41" s="47">
        <v>0</v>
      </c>
      <c r="AM41" s="27"/>
      <c r="AN41" s="37">
        <v>0</v>
      </c>
      <c r="AP41" s="43">
        <f t="shared" si="4"/>
        <v>0</v>
      </c>
      <c r="AQ41" s="27"/>
      <c r="AR41" s="43">
        <f t="shared" si="5"/>
        <v>0</v>
      </c>
      <c r="AS41" s="27"/>
      <c r="AT41" s="43">
        <f t="shared" si="6"/>
        <v>0</v>
      </c>
      <c r="AU41" s="27"/>
      <c r="AV41" s="51">
        <f t="shared" si="7"/>
        <v>0</v>
      </c>
    </row>
    <row r="42" spans="1:48" ht="15">
      <c r="A42" s="92"/>
      <c r="C42" s="36"/>
      <c r="E42" s="36">
        <v>0</v>
      </c>
      <c r="F42" s="27"/>
      <c r="G42" s="47">
        <v>0</v>
      </c>
      <c r="H42" s="27"/>
      <c r="I42" s="47">
        <v>0</v>
      </c>
      <c r="J42" s="27"/>
      <c r="K42" s="48">
        <v>0</v>
      </c>
      <c r="L42" s="27"/>
      <c r="M42" s="36">
        <v>0</v>
      </c>
      <c r="N42" s="27"/>
      <c r="O42" s="49">
        <v>0.0001</v>
      </c>
      <c r="P42" s="27"/>
      <c r="Q42" s="36">
        <v>0</v>
      </c>
      <c r="R42" s="27"/>
      <c r="S42" s="43">
        <f t="shared" si="0"/>
        <v>0</v>
      </c>
      <c r="T42" s="27"/>
      <c r="U42" s="36">
        <v>0</v>
      </c>
      <c r="V42" s="27"/>
      <c r="W42" s="27"/>
      <c r="X42" s="43">
        <f t="shared" si="1"/>
        <v>0</v>
      </c>
      <c r="Y42" s="27"/>
      <c r="Z42" s="46">
        <f>0.04356*E42*G42*I42/100*K42/100</f>
        <v>0</v>
      </c>
      <c r="AA42" s="46"/>
      <c r="AB42" s="46">
        <f t="shared" si="2"/>
        <v>0</v>
      </c>
      <c r="AC42" s="27"/>
      <c r="AD42" s="37">
        <v>14.65</v>
      </c>
      <c r="AE42" s="27"/>
      <c r="AF42" s="27">
        <v>60</v>
      </c>
      <c r="AG42" s="27"/>
      <c r="AH42" s="45">
        <f t="shared" si="3"/>
        <v>0</v>
      </c>
      <c r="AI42" s="27"/>
      <c r="AJ42" s="45">
        <f>(Q42-32)/1.8</f>
        <v>-17.77777777777778</v>
      </c>
      <c r="AK42" s="27"/>
      <c r="AL42" s="47">
        <v>0</v>
      </c>
      <c r="AM42" s="27"/>
      <c r="AN42" s="37">
        <v>0</v>
      </c>
      <c r="AP42" s="43">
        <f t="shared" si="4"/>
        <v>0</v>
      </c>
      <c r="AQ42" s="27"/>
      <c r="AR42" s="43">
        <f t="shared" si="5"/>
        <v>0</v>
      </c>
      <c r="AS42" s="27"/>
      <c r="AT42" s="43">
        <f t="shared" si="6"/>
        <v>0</v>
      </c>
      <c r="AU42" s="27"/>
      <c r="AV42" s="51">
        <f t="shared" si="7"/>
        <v>0</v>
      </c>
    </row>
    <row r="43" spans="1:48" ht="15">
      <c r="A43" s="92"/>
      <c r="C43" s="36"/>
      <c r="E43" s="36">
        <v>0</v>
      </c>
      <c r="F43" s="27"/>
      <c r="G43" s="47">
        <v>0</v>
      </c>
      <c r="H43" s="27"/>
      <c r="I43" s="47">
        <v>0</v>
      </c>
      <c r="J43" s="27"/>
      <c r="K43" s="48">
        <v>0</v>
      </c>
      <c r="L43" s="27"/>
      <c r="M43" s="36">
        <v>0</v>
      </c>
      <c r="N43" s="27"/>
      <c r="O43" s="49">
        <v>0.0001</v>
      </c>
      <c r="P43" s="27"/>
      <c r="Q43" s="36">
        <v>0</v>
      </c>
      <c r="R43" s="27"/>
      <c r="S43" s="43">
        <f t="shared" si="0"/>
        <v>0</v>
      </c>
      <c r="T43" s="27"/>
      <c r="U43" s="36">
        <v>0</v>
      </c>
      <c r="V43" s="27"/>
      <c r="W43" s="27"/>
      <c r="X43" s="43">
        <f t="shared" si="1"/>
        <v>0</v>
      </c>
      <c r="Y43" s="27"/>
      <c r="Z43" s="46">
        <f>0.04356*E43*G43*I43/100*K43/100</f>
        <v>0</v>
      </c>
      <c r="AA43" s="46"/>
      <c r="AB43" s="46">
        <f t="shared" si="2"/>
        <v>0</v>
      </c>
      <c r="AC43" s="27"/>
      <c r="AD43" s="37">
        <v>14.65</v>
      </c>
      <c r="AE43" s="27"/>
      <c r="AF43" s="27">
        <v>60</v>
      </c>
      <c r="AG43" s="27"/>
      <c r="AH43" s="45">
        <f t="shared" si="3"/>
        <v>0</v>
      </c>
      <c r="AI43" s="27"/>
      <c r="AJ43" s="45">
        <f>(Q43-32)/1.8</f>
        <v>-17.77777777777778</v>
      </c>
      <c r="AK43" s="27"/>
      <c r="AL43" s="47">
        <v>0</v>
      </c>
      <c r="AM43" s="27"/>
      <c r="AN43" s="37">
        <v>0</v>
      </c>
      <c r="AP43" s="43">
        <f t="shared" si="4"/>
        <v>0</v>
      </c>
      <c r="AQ43" s="27"/>
      <c r="AR43" s="43">
        <f t="shared" si="5"/>
        <v>0</v>
      </c>
      <c r="AS43" s="27"/>
      <c r="AT43" s="43">
        <f t="shared" si="6"/>
        <v>0</v>
      </c>
      <c r="AU43" s="27"/>
      <c r="AV43" s="51">
        <f t="shared" si="7"/>
        <v>0</v>
      </c>
    </row>
    <row r="44" spans="1:48" ht="15">
      <c r="A44" s="92"/>
      <c r="C44" s="36"/>
      <c r="E44" s="36">
        <v>0</v>
      </c>
      <c r="F44" s="27"/>
      <c r="G44" s="47">
        <v>0</v>
      </c>
      <c r="H44" s="27"/>
      <c r="I44" s="47">
        <v>0</v>
      </c>
      <c r="J44" s="27"/>
      <c r="K44" s="48">
        <v>0</v>
      </c>
      <c r="L44" s="27"/>
      <c r="M44" s="36">
        <v>0</v>
      </c>
      <c r="N44" s="27"/>
      <c r="O44" s="49">
        <v>0.0001</v>
      </c>
      <c r="P44" s="27"/>
      <c r="Q44" s="36">
        <v>0</v>
      </c>
      <c r="R44" s="27"/>
      <c r="S44" s="43">
        <f t="shared" si="0"/>
        <v>0</v>
      </c>
      <c r="T44" s="27"/>
      <c r="U44" s="36">
        <v>0</v>
      </c>
      <c r="V44" s="27"/>
      <c r="W44" s="27"/>
      <c r="X44" s="43">
        <f t="shared" si="1"/>
        <v>0</v>
      </c>
      <c r="Y44" s="27"/>
      <c r="Z44" s="46">
        <f>0.04356*E44*G44*I44/100*K44/100</f>
        <v>0</v>
      </c>
      <c r="AA44" s="46"/>
      <c r="AB44" s="46">
        <f t="shared" si="2"/>
        <v>0</v>
      </c>
      <c r="AC44" s="27"/>
      <c r="AD44" s="37">
        <v>14.65</v>
      </c>
      <c r="AE44" s="27"/>
      <c r="AF44" s="27">
        <v>60</v>
      </c>
      <c r="AG44" s="27"/>
      <c r="AH44" s="45">
        <f t="shared" si="3"/>
        <v>0</v>
      </c>
      <c r="AI44" s="27"/>
      <c r="AJ44" s="45">
        <f>(Q44-32)/1.8</f>
        <v>-17.77777777777778</v>
      </c>
      <c r="AK44" s="27"/>
      <c r="AL44" s="47">
        <v>0</v>
      </c>
      <c r="AM44" s="27"/>
      <c r="AN44" s="37">
        <v>0</v>
      </c>
      <c r="AP44" s="43">
        <f t="shared" si="4"/>
        <v>0</v>
      </c>
      <c r="AQ44" s="27"/>
      <c r="AR44" s="43">
        <f t="shared" si="5"/>
        <v>0</v>
      </c>
      <c r="AS44" s="27"/>
      <c r="AT44" s="43">
        <f t="shared" si="6"/>
        <v>0</v>
      </c>
      <c r="AU44" s="27"/>
      <c r="AV44" s="51">
        <f t="shared" si="7"/>
        <v>0</v>
      </c>
    </row>
    <row r="45" spans="1:48" ht="15">
      <c r="A45" s="92"/>
      <c r="C45" s="36"/>
      <c r="E45" s="36">
        <v>0</v>
      </c>
      <c r="F45" s="27"/>
      <c r="G45" s="47">
        <v>0</v>
      </c>
      <c r="H45" s="27"/>
      <c r="I45" s="47">
        <v>0</v>
      </c>
      <c r="J45" s="27"/>
      <c r="K45" s="48">
        <v>0</v>
      </c>
      <c r="L45" s="27"/>
      <c r="M45" s="36">
        <v>0</v>
      </c>
      <c r="N45" s="27"/>
      <c r="O45" s="49">
        <v>0.0001</v>
      </c>
      <c r="P45" s="27"/>
      <c r="Q45" s="36">
        <v>0</v>
      </c>
      <c r="R45" s="27"/>
      <c r="S45" s="43">
        <f t="shared" si="0"/>
        <v>0</v>
      </c>
      <c r="T45" s="27"/>
      <c r="U45" s="36">
        <v>0</v>
      </c>
      <c r="V45" s="27"/>
      <c r="W45" s="27"/>
      <c r="X45" s="43">
        <f t="shared" si="1"/>
        <v>0</v>
      </c>
      <c r="Y45" s="27"/>
      <c r="Z45" s="46">
        <f>0.04356*E45*G45*I45/100*K45/100</f>
        <v>0</v>
      </c>
      <c r="AA45" s="46"/>
      <c r="AB45" s="46">
        <f t="shared" si="2"/>
        <v>0</v>
      </c>
      <c r="AC45" s="27"/>
      <c r="AD45" s="37">
        <v>14.65</v>
      </c>
      <c r="AE45" s="27"/>
      <c r="AF45" s="27">
        <v>60</v>
      </c>
      <c r="AG45" s="27"/>
      <c r="AH45" s="45">
        <f t="shared" si="3"/>
        <v>0</v>
      </c>
      <c r="AI45" s="27"/>
      <c r="AJ45" s="45">
        <f>(Q45-32)/1.8</f>
        <v>-17.77777777777778</v>
      </c>
      <c r="AK45" s="27"/>
      <c r="AL45" s="47">
        <v>0</v>
      </c>
      <c r="AM45" s="27"/>
      <c r="AN45" s="37">
        <v>0</v>
      </c>
      <c r="AP45" s="43">
        <f t="shared" si="4"/>
        <v>0</v>
      </c>
      <c r="AQ45" s="27"/>
      <c r="AR45" s="43">
        <f t="shared" si="5"/>
        <v>0</v>
      </c>
      <c r="AS45" s="27"/>
      <c r="AT45" s="43">
        <f t="shared" si="6"/>
        <v>0</v>
      </c>
      <c r="AU45" s="27"/>
      <c r="AV45" s="51">
        <f t="shared" si="7"/>
        <v>0</v>
      </c>
    </row>
    <row r="46" spans="1:48" ht="15">
      <c r="A46" s="92"/>
      <c r="C46" s="36"/>
      <c r="E46" s="36">
        <v>0</v>
      </c>
      <c r="F46" s="27"/>
      <c r="G46" s="47">
        <v>0</v>
      </c>
      <c r="H46" s="27"/>
      <c r="I46" s="47">
        <v>0</v>
      </c>
      <c r="J46" s="27"/>
      <c r="K46" s="48">
        <v>0</v>
      </c>
      <c r="L46" s="27"/>
      <c r="M46" s="36">
        <v>0</v>
      </c>
      <c r="N46" s="27"/>
      <c r="O46" s="49">
        <v>0.0001</v>
      </c>
      <c r="P46" s="27"/>
      <c r="Q46" s="36">
        <v>0</v>
      </c>
      <c r="R46" s="27"/>
      <c r="S46" s="43">
        <f t="shared" si="0"/>
        <v>0</v>
      </c>
      <c r="T46" s="27"/>
      <c r="U46" s="36">
        <v>0</v>
      </c>
      <c r="V46" s="27"/>
      <c r="W46" s="27"/>
      <c r="X46" s="43">
        <f t="shared" si="1"/>
        <v>0</v>
      </c>
      <c r="Y46" s="27"/>
      <c r="Z46" s="46">
        <f>0.04356*E46*G46*I46/100*K46/100</f>
        <v>0</v>
      </c>
      <c r="AA46" s="46"/>
      <c r="AB46" s="46">
        <f t="shared" si="2"/>
        <v>0</v>
      </c>
      <c r="AC46" s="27"/>
      <c r="AD46" s="37">
        <v>14.65</v>
      </c>
      <c r="AE46" s="27"/>
      <c r="AF46" s="27">
        <v>60</v>
      </c>
      <c r="AG46" s="27"/>
      <c r="AH46" s="45">
        <f t="shared" si="3"/>
        <v>0</v>
      </c>
      <c r="AI46" s="27"/>
      <c r="AJ46" s="45">
        <f>(Q46-32)/1.8</f>
        <v>-17.77777777777778</v>
      </c>
      <c r="AK46" s="27"/>
      <c r="AL46" s="47">
        <v>0</v>
      </c>
      <c r="AM46" s="27"/>
      <c r="AN46" s="37">
        <v>0</v>
      </c>
      <c r="AP46" s="43">
        <f t="shared" si="4"/>
        <v>0</v>
      </c>
      <c r="AQ46" s="27"/>
      <c r="AR46" s="43">
        <f t="shared" si="5"/>
        <v>0</v>
      </c>
      <c r="AS46" s="27"/>
      <c r="AT46" s="43">
        <f t="shared" si="6"/>
        <v>0</v>
      </c>
      <c r="AU46" s="27"/>
      <c r="AV46" s="51">
        <f t="shared" si="7"/>
        <v>0</v>
      </c>
    </row>
    <row r="47" spans="1:48" ht="15">
      <c r="A47" s="92"/>
      <c r="C47" s="36"/>
      <c r="E47" s="36">
        <v>0</v>
      </c>
      <c r="F47" s="27"/>
      <c r="G47" s="47">
        <v>0</v>
      </c>
      <c r="H47" s="27"/>
      <c r="I47" s="47">
        <v>0</v>
      </c>
      <c r="J47" s="27"/>
      <c r="K47" s="48">
        <v>0</v>
      </c>
      <c r="L47" s="27"/>
      <c r="M47" s="36">
        <v>0</v>
      </c>
      <c r="N47" s="27"/>
      <c r="O47" s="49">
        <v>0.0001</v>
      </c>
      <c r="P47" s="27"/>
      <c r="Q47" s="36">
        <v>0</v>
      </c>
      <c r="R47" s="27"/>
      <c r="S47" s="43">
        <f t="shared" si="0"/>
        <v>0</v>
      </c>
      <c r="T47" s="27"/>
      <c r="U47" s="36">
        <v>0</v>
      </c>
      <c r="V47" s="27"/>
      <c r="W47" s="27"/>
      <c r="X47" s="43">
        <f t="shared" si="1"/>
        <v>0</v>
      </c>
      <c r="Y47" s="27"/>
      <c r="Z47" s="46">
        <f>0.04356*E47*G47*I47/100*K47/100</f>
        <v>0</v>
      </c>
      <c r="AA47" s="46"/>
      <c r="AB47" s="46">
        <f t="shared" si="2"/>
        <v>0</v>
      </c>
      <c r="AC47" s="27"/>
      <c r="AD47" s="37">
        <v>14.65</v>
      </c>
      <c r="AE47" s="27"/>
      <c r="AF47" s="27">
        <v>60</v>
      </c>
      <c r="AG47" s="27"/>
      <c r="AH47" s="45">
        <f t="shared" si="3"/>
        <v>0</v>
      </c>
      <c r="AI47" s="27"/>
      <c r="AJ47" s="45">
        <f>(Q47-32)/1.8</f>
        <v>-17.77777777777778</v>
      </c>
      <c r="AK47" s="27"/>
      <c r="AL47" s="47">
        <v>0</v>
      </c>
      <c r="AM47" s="27"/>
      <c r="AN47" s="37">
        <v>0</v>
      </c>
      <c r="AP47" s="43">
        <f t="shared" si="4"/>
        <v>0</v>
      </c>
      <c r="AQ47" s="27"/>
      <c r="AR47" s="43">
        <f t="shared" si="5"/>
        <v>0</v>
      </c>
      <c r="AS47" s="27"/>
      <c r="AT47" s="43">
        <f t="shared" si="6"/>
        <v>0</v>
      </c>
      <c r="AU47" s="27"/>
      <c r="AV47" s="51">
        <f t="shared" si="7"/>
        <v>0</v>
      </c>
    </row>
    <row r="48" spans="1:48" ht="15">
      <c r="A48" s="92"/>
      <c r="C48" s="36"/>
      <c r="E48" s="36">
        <v>0</v>
      </c>
      <c r="F48" s="27"/>
      <c r="G48" s="47">
        <v>0</v>
      </c>
      <c r="H48" s="27"/>
      <c r="I48" s="47">
        <v>0</v>
      </c>
      <c r="J48" s="27"/>
      <c r="K48" s="48">
        <v>0</v>
      </c>
      <c r="L48" s="27"/>
      <c r="M48" s="36">
        <v>0</v>
      </c>
      <c r="N48" s="27"/>
      <c r="O48" s="49">
        <v>0.0001</v>
      </c>
      <c r="P48" s="27"/>
      <c r="Q48" s="36">
        <v>0</v>
      </c>
      <c r="R48" s="27"/>
      <c r="S48" s="43">
        <f t="shared" si="0"/>
        <v>0</v>
      </c>
      <c r="T48" s="27"/>
      <c r="U48" s="36">
        <v>0</v>
      </c>
      <c r="V48" s="27"/>
      <c r="W48" s="27"/>
      <c r="X48" s="43">
        <f t="shared" si="1"/>
        <v>0</v>
      </c>
      <c r="Y48" s="27"/>
      <c r="Z48" s="46">
        <f>0.04356*E48*G48*I48/100*K48/100</f>
        <v>0</v>
      </c>
      <c r="AA48" s="46"/>
      <c r="AB48" s="46">
        <f t="shared" si="2"/>
        <v>0</v>
      </c>
      <c r="AC48" s="27"/>
      <c r="AD48" s="37">
        <v>14.65</v>
      </c>
      <c r="AE48" s="27"/>
      <c r="AF48" s="27">
        <v>60</v>
      </c>
      <c r="AG48" s="27"/>
      <c r="AH48" s="45">
        <f t="shared" si="3"/>
        <v>0</v>
      </c>
      <c r="AI48" s="27"/>
      <c r="AJ48" s="45">
        <f>(Q48-32)/1.8</f>
        <v>-17.77777777777778</v>
      </c>
      <c r="AK48" s="27"/>
      <c r="AL48" s="47">
        <v>0</v>
      </c>
      <c r="AM48" s="27"/>
      <c r="AN48" s="37">
        <v>0</v>
      </c>
      <c r="AP48" s="43">
        <f t="shared" si="4"/>
        <v>0</v>
      </c>
      <c r="AQ48" s="27"/>
      <c r="AR48" s="43">
        <f t="shared" si="5"/>
        <v>0</v>
      </c>
      <c r="AS48" s="27"/>
      <c r="AT48" s="43">
        <f t="shared" si="6"/>
        <v>0</v>
      </c>
      <c r="AU48" s="27"/>
      <c r="AV48" s="51">
        <f t="shared" si="7"/>
        <v>0</v>
      </c>
    </row>
    <row r="49" spans="1:48" ht="15">
      <c r="A49" s="92"/>
      <c r="C49" s="36"/>
      <c r="E49" s="36">
        <v>0</v>
      </c>
      <c r="F49" s="27"/>
      <c r="G49" s="47">
        <v>0</v>
      </c>
      <c r="H49" s="27"/>
      <c r="I49" s="47">
        <v>0</v>
      </c>
      <c r="J49" s="27"/>
      <c r="K49" s="48">
        <v>0</v>
      </c>
      <c r="L49" s="27"/>
      <c r="M49" s="36">
        <v>0</v>
      </c>
      <c r="N49" s="27"/>
      <c r="O49" s="49">
        <v>0.0001</v>
      </c>
      <c r="P49" s="27"/>
      <c r="Q49" s="36">
        <v>0</v>
      </c>
      <c r="R49" s="27"/>
      <c r="S49" s="43">
        <f t="shared" si="0"/>
        <v>0</v>
      </c>
      <c r="T49" s="27"/>
      <c r="U49" s="36">
        <v>0</v>
      </c>
      <c r="V49" s="27"/>
      <c r="W49" s="27"/>
      <c r="X49" s="43">
        <f t="shared" si="1"/>
        <v>0</v>
      </c>
      <c r="Y49" s="27"/>
      <c r="Z49" s="46">
        <f>0.04356*E49*G49*I49/100*K49/100</f>
        <v>0</v>
      </c>
      <c r="AA49" s="46"/>
      <c r="AB49" s="46">
        <f t="shared" si="2"/>
        <v>0</v>
      </c>
      <c r="AC49" s="27"/>
      <c r="AD49" s="37">
        <v>14.65</v>
      </c>
      <c r="AE49" s="27"/>
      <c r="AF49" s="27">
        <v>60</v>
      </c>
      <c r="AG49" s="27"/>
      <c r="AH49" s="45">
        <f t="shared" si="3"/>
        <v>0</v>
      </c>
      <c r="AI49" s="27"/>
      <c r="AJ49" s="45">
        <f>(Q49-32)/1.8</f>
        <v>-17.77777777777778</v>
      </c>
      <c r="AK49" s="27"/>
      <c r="AL49" s="47">
        <v>0</v>
      </c>
      <c r="AM49" s="27"/>
      <c r="AN49" s="37">
        <v>0</v>
      </c>
      <c r="AP49" s="43">
        <f t="shared" si="4"/>
        <v>0</v>
      </c>
      <c r="AQ49" s="27"/>
      <c r="AR49" s="43">
        <f t="shared" si="5"/>
        <v>0</v>
      </c>
      <c r="AS49" s="27"/>
      <c r="AT49" s="43">
        <f t="shared" si="6"/>
        <v>0</v>
      </c>
      <c r="AU49" s="27"/>
      <c r="AV49" s="51">
        <f t="shared" si="7"/>
        <v>0</v>
      </c>
    </row>
    <row r="50" spans="1:48" ht="15">
      <c r="A50" s="92"/>
      <c r="C50" s="36"/>
      <c r="E50" s="36">
        <v>0</v>
      </c>
      <c r="F50" s="27"/>
      <c r="G50" s="47">
        <v>0</v>
      </c>
      <c r="H50" s="27"/>
      <c r="I50" s="47">
        <v>0</v>
      </c>
      <c r="J50" s="27"/>
      <c r="K50" s="48">
        <v>0</v>
      </c>
      <c r="L50" s="27"/>
      <c r="M50" s="36">
        <v>0</v>
      </c>
      <c r="N50" s="27"/>
      <c r="O50" s="49">
        <v>0.0001</v>
      </c>
      <c r="P50" s="27"/>
      <c r="Q50" s="36">
        <v>0</v>
      </c>
      <c r="R50" s="27"/>
      <c r="S50" s="43">
        <f t="shared" si="0"/>
        <v>0</v>
      </c>
      <c r="T50" s="27"/>
      <c r="U50" s="36">
        <v>0</v>
      </c>
      <c r="V50" s="27"/>
      <c r="W50" s="27"/>
      <c r="X50" s="43">
        <f t="shared" si="1"/>
        <v>0</v>
      </c>
      <c r="Y50" s="27"/>
      <c r="Z50" s="46">
        <f>0.04356*E50*G50*I50/100*K50/100</f>
        <v>0</v>
      </c>
      <c r="AA50" s="46"/>
      <c r="AB50" s="46">
        <f t="shared" si="2"/>
        <v>0</v>
      </c>
      <c r="AC50" s="27"/>
      <c r="AD50" s="37">
        <v>14.65</v>
      </c>
      <c r="AE50" s="27"/>
      <c r="AF50" s="27">
        <v>60</v>
      </c>
      <c r="AG50" s="27"/>
      <c r="AH50" s="45">
        <f t="shared" si="3"/>
        <v>0</v>
      </c>
      <c r="AI50" s="27"/>
      <c r="AJ50" s="45">
        <f>(Q50-32)/1.8</f>
        <v>-17.77777777777778</v>
      </c>
      <c r="AK50" s="27"/>
      <c r="AL50" s="47">
        <v>0</v>
      </c>
      <c r="AM50" s="27"/>
      <c r="AN50" s="37">
        <v>0</v>
      </c>
      <c r="AP50" s="43">
        <f t="shared" si="4"/>
        <v>0</v>
      </c>
      <c r="AQ50" s="27"/>
      <c r="AR50" s="43">
        <f t="shared" si="5"/>
        <v>0</v>
      </c>
      <c r="AS50" s="27"/>
      <c r="AT50" s="43">
        <f t="shared" si="6"/>
        <v>0</v>
      </c>
      <c r="AU50" s="27"/>
      <c r="AV50" s="51">
        <f t="shared" si="7"/>
        <v>0</v>
      </c>
    </row>
    <row r="51" spans="1:48" ht="15">
      <c r="A51" s="92"/>
      <c r="C51" s="36"/>
      <c r="E51" s="36">
        <v>0</v>
      </c>
      <c r="F51" s="27"/>
      <c r="G51" s="47">
        <v>0</v>
      </c>
      <c r="H51" s="27"/>
      <c r="I51" s="47">
        <v>0</v>
      </c>
      <c r="J51" s="27"/>
      <c r="K51" s="48">
        <v>0</v>
      </c>
      <c r="L51" s="27"/>
      <c r="M51" s="36">
        <v>0</v>
      </c>
      <c r="N51" s="27"/>
      <c r="O51" s="49">
        <v>0.0001</v>
      </c>
      <c r="P51" s="27"/>
      <c r="Q51" s="36">
        <v>0</v>
      </c>
      <c r="R51" s="27"/>
      <c r="S51" s="43">
        <f t="shared" si="0"/>
        <v>0</v>
      </c>
      <c r="T51" s="27"/>
      <c r="U51" s="36">
        <v>0</v>
      </c>
      <c r="V51" s="27"/>
      <c r="W51" s="27"/>
      <c r="X51" s="43">
        <f t="shared" si="1"/>
        <v>0</v>
      </c>
      <c r="Y51" s="27"/>
      <c r="Z51" s="46">
        <f>0.04356*E51*G51*I51/100*K51/100</f>
        <v>0</v>
      </c>
      <c r="AA51" s="46"/>
      <c r="AB51" s="46">
        <f t="shared" si="2"/>
        <v>0</v>
      </c>
      <c r="AC51" s="27"/>
      <c r="AD51" s="37">
        <v>14.65</v>
      </c>
      <c r="AE51" s="27"/>
      <c r="AF51" s="27">
        <v>60</v>
      </c>
      <c r="AG51" s="27"/>
      <c r="AH51" s="45">
        <f t="shared" si="3"/>
        <v>0</v>
      </c>
      <c r="AI51" s="27"/>
      <c r="AJ51" s="45">
        <f>(Q51-32)/1.8</f>
        <v>-17.77777777777778</v>
      </c>
      <c r="AK51" s="27"/>
      <c r="AL51" s="47">
        <v>0</v>
      </c>
      <c r="AM51" s="27"/>
      <c r="AN51" s="37">
        <v>0</v>
      </c>
      <c r="AP51" s="43">
        <f t="shared" si="4"/>
        <v>0</v>
      </c>
      <c r="AQ51" s="27"/>
      <c r="AR51" s="43">
        <f t="shared" si="5"/>
        <v>0</v>
      </c>
      <c r="AS51" s="27"/>
      <c r="AT51" s="43">
        <f t="shared" si="6"/>
        <v>0</v>
      </c>
      <c r="AU51" s="27"/>
      <c r="AV51" s="51">
        <f t="shared" si="7"/>
        <v>0</v>
      </c>
    </row>
    <row r="52" spans="1:48" ht="15">
      <c r="A52" s="92"/>
      <c r="C52" s="36"/>
      <c r="E52" s="36">
        <v>0</v>
      </c>
      <c r="F52" s="27"/>
      <c r="G52" s="47">
        <v>0</v>
      </c>
      <c r="H52" s="27"/>
      <c r="I52" s="47">
        <v>0</v>
      </c>
      <c r="J52" s="27"/>
      <c r="K52" s="48">
        <v>0</v>
      </c>
      <c r="L52" s="27"/>
      <c r="M52" s="36">
        <v>0</v>
      </c>
      <c r="N52" s="27"/>
      <c r="O52" s="49">
        <v>0.0001</v>
      </c>
      <c r="P52" s="27"/>
      <c r="Q52" s="36">
        <v>0</v>
      </c>
      <c r="R52" s="27"/>
      <c r="S52" s="43">
        <f t="shared" si="0"/>
        <v>0</v>
      </c>
      <c r="T52" s="27"/>
      <c r="U52" s="36">
        <v>0</v>
      </c>
      <c r="V52" s="27"/>
      <c r="W52" s="27"/>
      <c r="X52" s="43">
        <f t="shared" si="1"/>
        <v>0</v>
      </c>
      <c r="Y52" s="27"/>
      <c r="Z52" s="46">
        <f>0.04356*E52*G52*I52/100*K52/100</f>
        <v>0</v>
      </c>
      <c r="AA52" s="46"/>
      <c r="AB52" s="46">
        <f t="shared" si="2"/>
        <v>0</v>
      </c>
      <c r="AC52" s="27"/>
      <c r="AD52" s="37">
        <v>14.65</v>
      </c>
      <c r="AE52" s="27"/>
      <c r="AF52" s="27">
        <v>60</v>
      </c>
      <c r="AG52" s="27"/>
      <c r="AH52" s="45">
        <f t="shared" si="3"/>
        <v>0</v>
      </c>
      <c r="AI52" s="27"/>
      <c r="AJ52" s="45">
        <f>(Q52-32)/1.8</f>
        <v>-17.77777777777778</v>
      </c>
      <c r="AK52" s="27"/>
      <c r="AL52" s="47">
        <v>0</v>
      </c>
      <c r="AM52" s="27"/>
      <c r="AN52" s="37">
        <v>0</v>
      </c>
      <c r="AP52" s="43">
        <f t="shared" si="4"/>
        <v>0</v>
      </c>
      <c r="AQ52" s="27"/>
      <c r="AR52" s="43">
        <f t="shared" si="5"/>
        <v>0</v>
      </c>
      <c r="AS52" s="27"/>
      <c r="AT52" s="43">
        <f t="shared" si="6"/>
        <v>0</v>
      </c>
      <c r="AU52" s="27"/>
      <c r="AV52" s="51">
        <f t="shared" si="7"/>
        <v>0</v>
      </c>
    </row>
    <row r="53" spans="1:48" ht="15">
      <c r="A53" s="92"/>
      <c r="C53" s="36"/>
      <c r="E53" s="36">
        <v>0</v>
      </c>
      <c r="F53" s="27"/>
      <c r="G53" s="47">
        <v>0</v>
      </c>
      <c r="H53" s="27"/>
      <c r="I53" s="47">
        <v>0</v>
      </c>
      <c r="J53" s="27"/>
      <c r="K53" s="48">
        <v>0</v>
      </c>
      <c r="L53" s="27"/>
      <c r="M53" s="36">
        <v>0</v>
      </c>
      <c r="N53" s="27"/>
      <c r="O53" s="49">
        <v>0.0001</v>
      </c>
      <c r="P53" s="27"/>
      <c r="Q53" s="36">
        <v>0</v>
      </c>
      <c r="R53" s="27"/>
      <c r="S53" s="43">
        <f t="shared" si="0"/>
        <v>0</v>
      </c>
      <c r="T53" s="27"/>
      <c r="U53" s="36">
        <v>0</v>
      </c>
      <c r="V53" s="27"/>
      <c r="W53" s="27"/>
      <c r="X53" s="43">
        <f t="shared" si="1"/>
        <v>0</v>
      </c>
      <c r="Y53" s="27"/>
      <c r="Z53" s="46">
        <f>0.04356*E53*G53*I53/100*K53/100</f>
        <v>0</v>
      </c>
      <c r="AA53" s="46"/>
      <c r="AB53" s="46">
        <f t="shared" si="2"/>
        <v>0</v>
      </c>
      <c r="AC53" s="27"/>
      <c r="AD53" s="37">
        <v>14.65</v>
      </c>
      <c r="AE53" s="27"/>
      <c r="AF53" s="27">
        <v>60</v>
      </c>
      <c r="AG53" s="27"/>
      <c r="AH53" s="45">
        <f t="shared" si="3"/>
        <v>0</v>
      </c>
      <c r="AI53" s="27"/>
      <c r="AJ53" s="45">
        <f>(Q53-32)/1.8</f>
        <v>-17.77777777777778</v>
      </c>
      <c r="AK53" s="27"/>
      <c r="AL53" s="47">
        <v>0</v>
      </c>
      <c r="AM53" s="27"/>
      <c r="AN53" s="37">
        <v>0</v>
      </c>
      <c r="AP53" s="43">
        <f t="shared" si="4"/>
        <v>0</v>
      </c>
      <c r="AQ53" s="27"/>
      <c r="AR53" s="43">
        <f t="shared" si="5"/>
        <v>0</v>
      </c>
      <c r="AS53" s="27"/>
      <c r="AT53" s="43">
        <f t="shared" si="6"/>
        <v>0</v>
      </c>
      <c r="AU53" s="27"/>
      <c r="AV53" s="51">
        <f t="shared" si="7"/>
        <v>0</v>
      </c>
    </row>
  </sheetData>
  <sheetProtection algorithmName="SHA-512" hashValue="MhmdfFsNgkNOjRfLsiJ/3ip+DeoRb1cZ0MG0CuI+KP7R0NM3ppYNo8pm0ckVsHgIqc2Oo2HG/2v7rgszdrq+5g==" saltValue="ok4Ci+vBoSrgy4xaQVbY9g==" spinCount="100000" sheet="1" objects="1" scenarios="1"/>
  <mergeCells count="1">
    <mergeCell ref="A1:AV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FCCF8-56F0-4191-B1B2-E4070306987B}">
  <dimension ref="A1:Y53"/>
  <sheetViews>
    <sheetView tabSelected="1" zoomScale="85" zoomScaleNormal="85" workbookViewId="0" topLeftCell="A1">
      <selection activeCell="A1" sqref="A1:Y1"/>
    </sheetView>
  </sheetViews>
  <sheetFormatPr defaultColWidth="9.00390625" defaultRowHeight="14.25"/>
  <cols>
    <col min="1" max="1" width="30.625" style="0" customWidth="1"/>
    <col min="2" max="2" width="1.625" style="0" customWidth="1"/>
    <col min="3" max="3" width="8.625" style="0" customWidth="1"/>
    <col min="4" max="4" width="1.625" style="0" customWidth="1"/>
    <col min="5" max="5" width="14.625" style="0" customWidth="1"/>
    <col min="6" max="6" width="1.625" style="0" customWidth="1"/>
    <col min="7" max="7" width="14.625" style="0" customWidth="1"/>
    <col min="8" max="8" width="1.625" style="0" customWidth="1"/>
    <col min="9" max="9" width="14.625" style="0" customWidth="1"/>
    <col min="10" max="10" width="1.625" style="0" customWidth="1"/>
    <col min="11" max="11" width="12.625" style="0" customWidth="1"/>
    <col min="12" max="12" width="1.625" style="0" customWidth="1"/>
    <col min="13" max="13" width="12.625" style="0" customWidth="1"/>
    <col min="14" max="14" width="1.625" style="0" customWidth="1"/>
    <col min="15" max="15" width="14.625" style="0" customWidth="1"/>
    <col min="16" max="16" width="1.625" style="0" customWidth="1"/>
    <col min="17" max="17" width="12.625" style="0" customWidth="1"/>
    <col min="18" max="18" width="1.625" style="0" customWidth="1"/>
    <col min="19" max="19" width="14.625" style="0" customWidth="1"/>
    <col min="20" max="20" width="1.625" style="0" customWidth="1"/>
    <col min="21" max="21" width="14.625" style="0" customWidth="1"/>
    <col min="22" max="22" width="1.625" style="0" customWidth="1"/>
    <col min="23" max="23" width="16.625" style="0" customWidth="1"/>
    <col min="24" max="24" width="1.625" style="0" customWidth="1"/>
    <col min="25" max="25" width="14.625" style="0" customWidth="1"/>
  </cols>
  <sheetData>
    <row r="1" spans="1:25" ht="21">
      <c r="A1" s="60" t="s">
        <v>145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3" spans="1:25" ht="93.75">
      <c r="A3" s="52" t="s">
        <v>153</v>
      </c>
      <c r="C3" s="29" t="s">
        <v>155</v>
      </c>
      <c r="E3" s="29" t="s">
        <v>146</v>
      </c>
      <c r="F3" s="44"/>
      <c r="G3" s="29" t="s">
        <v>108</v>
      </c>
      <c r="H3" s="44"/>
      <c r="I3" s="29" t="s">
        <v>147</v>
      </c>
      <c r="J3" s="44"/>
      <c r="K3" s="29" t="s">
        <v>149</v>
      </c>
      <c r="L3" s="44"/>
      <c r="M3" s="29" t="s">
        <v>152</v>
      </c>
      <c r="O3" s="29" t="s">
        <v>112</v>
      </c>
      <c r="P3" s="44"/>
      <c r="Q3" s="29" t="s">
        <v>113</v>
      </c>
      <c r="S3" s="29" t="s">
        <v>131</v>
      </c>
      <c r="T3" s="44"/>
      <c r="U3" s="29" t="s">
        <v>151</v>
      </c>
      <c r="W3" s="29" t="s">
        <v>150</v>
      </c>
      <c r="Y3" s="29" t="s">
        <v>144</v>
      </c>
    </row>
    <row r="4" spans="1:25" ht="15">
      <c r="A4" s="92" t="s">
        <v>154</v>
      </c>
      <c r="C4" s="36">
        <v>5400</v>
      </c>
      <c r="E4" s="36">
        <v>2350</v>
      </c>
      <c r="F4" s="43"/>
      <c r="G4" s="36">
        <v>118</v>
      </c>
      <c r="H4" s="27"/>
      <c r="I4" s="49">
        <v>0.005</v>
      </c>
      <c r="J4" s="27"/>
      <c r="K4" s="36">
        <v>204420</v>
      </c>
      <c r="L4" s="27"/>
      <c r="M4" s="43">
        <f>ROUND(K4*I4,0)</f>
        <v>1022</v>
      </c>
      <c r="N4" s="27"/>
      <c r="O4" s="50">
        <v>14.65</v>
      </c>
      <c r="P4" s="27"/>
      <c r="Q4" s="27">
        <v>60</v>
      </c>
      <c r="R4" s="27"/>
      <c r="S4" s="43">
        <f>E4</f>
        <v>2350</v>
      </c>
      <c r="T4" s="27"/>
      <c r="U4" s="37">
        <v>46.385</v>
      </c>
      <c r="W4" s="43">
        <f>ROUND(M4*U4,0)</f>
        <v>47405</v>
      </c>
      <c r="X4" s="43"/>
      <c r="Y4" s="51">
        <f>W4/(0.115*O4/14.65)</f>
        <v>412217.3913043478</v>
      </c>
    </row>
    <row r="5" spans="1:25" ht="15">
      <c r="A5" s="92"/>
      <c r="C5" s="36"/>
      <c r="E5" s="36">
        <v>0</v>
      </c>
      <c r="F5" s="43"/>
      <c r="G5" s="36">
        <v>0</v>
      </c>
      <c r="H5" s="27"/>
      <c r="I5" s="49">
        <v>0.0001</v>
      </c>
      <c r="J5" s="27"/>
      <c r="K5" s="36">
        <v>0</v>
      </c>
      <c r="L5" s="27"/>
      <c r="M5" s="43">
        <f aca="true" t="shared" si="0" ref="M5:M53">K5*I5</f>
        <v>0</v>
      </c>
      <c r="N5" s="27"/>
      <c r="O5" s="50">
        <v>14.65</v>
      </c>
      <c r="P5" s="27"/>
      <c r="Q5" s="27">
        <v>60</v>
      </c>
      <c r="R5" s="27"/>
      <c r="S5" s="43">
        <f aca="true" t="shared" si="1" ref="S5:S53">E5</f>
        <v>0</v>
      </c>
      <c r="T5" s="27"/>
      <c r="U5" s="37">
        <v>0</v>
      </c>
      <c r="W5" s="43">
        <f aca="true" t="shared" si="2" ref="W5:W53">ROUND(M5*U5,0)</f>
        <v>0</v>
      </c>
      <c r="X5" s="43"/>
      <c r="Y5" s="51">
        <f aca="true" t="shared" si="3" ref="Y5:Y53">W5/(0.115*O5/14.65)</f>
        <v>0</v>
      </c>
    </row>
    <row r="6" spans="1:25" ht="15">
      <c r="A6" s="92"/>
      <c r="C6" s="36"/>
      <c r="E6" s="36">
        <v>0</v>
      </c>
      <c r="F6" s="43"/>
      <c r="G6" s="36">
        <v>0</v>
      </c>
      <c r="H6" s="27"/>
      <c r="I6" s="49">
        <v>0.0001</v>
      </c>
      <c r="J6" s="27"/>
      <c r="K6" s="36">
        <v>0</v>
      </c>
      <c r="L6" s="27"/>
      <c r="M6" s="43">
        <f t="shared" si="0"/>
        <v>0</v>
      </c>
      <c r="N6" s="27"/>
      <c r="O6" s="50">
        <v>14.65</v>
      </c>
      <c r="P6" s="27"/>
      <c r="Q6" s="27">
        <v>60</v>
      </c>
      <c r="R6" s="27"/>
      <c r="S6" s="43">
        <f t="shared" si="1"/>
        <v>0</v>
      </c>
      <c r="T6" s="27"/>
      <c r="U6" s="37">
        <v>0</v>
      </c>
      <c r="W6" s="43">
        <f t="shared" si="2"/>
        <v>0</v>
      </c>
      <c r="X6" s="43"/>
      <c r="Y6" s="51">
        <f t="shared" si="3"/>
        <v>0</v>
      </c>
    </row>
    <row r="7" spans="1:25" ht="15">
      <c r="A7" s="92"/>
      <c r="C7" s="36"/>
      <c r="E7" s="36">
        <v>0</v>
      </c>
      <c r="F7" s="43"/>
      <c r="G7" s="36">
        <v>0</v>
      </c>
      <c r="H7" s="27"/>
      <c r="I7" s="49">
        <v>0.0001</v>
      </c>
      <c r="J7" s="27"/>
      <c r="K7" s="36">
        <v>0</v>
      </c>
      <c r="L7" s="27"/>
      <c r="M7" s="43">
        <f t="shared" si="0"/>
        <v>0</v>
      </c>
      <c r="N7" s="27"/>
      <c r="O7" s="50">
        <v>14.65</v>
      </c>
      <c r="P7" s="27"/>
      <c r="Q7" s="27">
        <v>60</v>
      </c>
      <c r="R7" s="27"/>
      <c r="S7" s="43">
        <f t="shared" si="1"/>
        <v>0</v>
      </c>
      <c r="T7" s="27"/>
      <c r="U7" s="37">
        <v>0</v>
      </c>
      <c r="W7" s="43">
        <f t="shared" si="2"/>
        <v>0</v>
      </c>
      <c r="X7" s="43"/>
      <c r="Y7" s="51">
        <f t="shared" si="3"/>
        <v>0</v>
      </c>
    </row>
    <row r="8" spans="1:25" ht="15">
      <c r="A8" s="92"/>
      <c r="C8" s="36"/>
      <c r="E8" s="36">
        <v>0</v>
      </c>
      <c r="F8" s="43"/>
      <c r="G8" s="36">
        <v>0</v>
      </c>
      <c r="H8" s="27"/>
      <c r="I8" s="49">
        <v>0.0001</v>
      </c>
      <c r="J8" s="27"/>
      <c r="K8" s="36">
        <v>0</v>
      </c>
      <c r="L8" s="27"/>
      <c r="M8" s="43">
        <f t="shared" si="0"/>
        <v>0</v>
      </c>
      <c r="N8" s="27"/>
      <c r="O8" s="50">
        <v>14.65</v>
      </c>
      <c r="P8" s="27"/>
      <c r="Q8" s="27">
        <v>60</v>
      </c>
      <c r="R8" s="27"/>
      <c r="S8" s="43">
        <f t="shared" si="1"/>
        <v>0</v>
      </c>
      <c r="T8" s="27"/>
      <c r="U8" s="37">
        <v>0</v>
      </c>
      <c r="W8" s="43">
        <f t="shared" si="2"/>
        <v>0</v>
      </c>
      <c r="X8" s="43"/>
      <c r="Y8" s="51">
        <f t="shared" si="3"/>
        <v>0</v>
      </c>
    </row>
    <row r="9" spans="1:25" ht="15">
      <c r="A9" s="92"/>
      <c r="C9" s="36"/>
      <c r="E9" s="36">
        <v>0</v>
      </c>
      <c r="F9" s="43"/>
      <c r="G9" s="36">
        <v>0</v>
      </c>
      <c r="H9" s="27"/>
      <c r="I9" s="49">
        <v>0.0001</v>
      </c>
      <c r="J9" s="27"/>
      <c r="K9" s="36">
        <v>0</v>
      </c>
      <c r="L9" s="27"/>
      <c r="M9" s="43">
        <f t="shared" si="0"/>
        <v>0</v>
      </c>
      <c r="N9" s="27"/>
      <c r="O9" s="50">
        <v>14.65</v>
      </c>
      <c r="P9" s="27"/>
      <c r="Q9" s="27">
        <v>60</v>
      </c>
      <c r="R9" s="27"/>
      <c r="S9" s="43">
        <f t="shared" si="1"/>
        <v>0</v>
      </c>
      <c r="T9" s="27"/>
      <c r="U9" s="37">
        <v>0</v>
      </c>
      <c r="W9" s="43">
        <f t="shared" si="2"/>
        <v>0</v>
      </c>
      <c r="X9" s="43"/>
      <c r="Y9" s="51">
        <f t="shared" si="3"/>
        <v>0</v>
      </c>
    </row>
    <row r="10" spans="1:25" ht="15">
      <c r="A10" s="92"/>
      <c r="C10" s="36"/>
      <c r="E10" s="36">
        <v>0</v>
      </c>
      <c r="F10" s="43"/>
      <c r="G10" s="36">
        <v>0</v>
      </c>
      <c r="H10" s="27"/>
      <c r="I10" s="49">
        <v>0.0001</v>
      </c>
      <c r="J10" s="27"/>
      <c r="K10" s="36">
        <v>0</v>
      </c>
      <c r="L10" s="27"/>
      <c r="M10" s="43">
        <f t="shared" si="0"/>
        <v>0</v>
      </c>
      <c r="N10" s="27"/>
      <c r="O10" s="50">
        <v>14.65</v>
      </c>
      <c r="P10" s="27"/>
      <c r="Q10" s="27">
        <v>60</v>
      </c>
      <c r="R10" s="27"/>
      <c r="S10" s="43">
        <f t="shared" si="1"/>
        <v>0</v>
      </c>
      <c r="T10" s="27"/>
      <c r="U10" s="37">
        <v>0</v>
      </c>
      <c r="W10" s="43">
        <f t="shared" si="2"/>
        <v>0</v>
      </c>
      <c r="X10" s="43"/>
      <c r="Y10" s="51">
        <f t="shared" si="3"/>
        <v>0</v>
      </c>
    </row>
    <row r="11" spans="1:25" ht="15">
      <c r="A11" s="92"/>
      <c r="C11" s="36"/>
      <c r="E11" s="36">
        <v>0</v>
      </c>
      <c r="F11" s="43"/>
      <c r="G11" s="36">
        <v>0</v>
      </c>
      <c r="H11" s="27"/>
      <c r="I11" s="49">
        <v>0.0001</v>
      </c>
      <c r="J11" s="27"/>
      <c r="K11" s="36">
        <v>0</v>
      </c>
      <c r="L11" s="27"/>
      <c r="M11" s="43">
        <f t="shared" si="0"/>
        <v>0</v>
      </c>
      <c r="N11" s="27"/>
      <c r="O11" s="50">
        <v>14.65</v>
      </c>
      <c r="P11" s="27"/>
      <c r="Q11" s="27">
        <v>60</v>
      </c>
      <c r="R11" s="27"/>
      <c r="S11" s="43">
        <f t="shared" si="1"/>
        <v>0</v>
      </c>
      <c r="T11" s="27"/>
      <c r="U11" s="37">
        <v>0</v>
      </c>
      <c r="W11" s="43">
        <f t="shared" si="2"/>
        <v>0</v>
      </c>
      <c r="X11" s="43"/>
      <c r="Y11" s="51">
        <f t="shared" si="3"/>
        <v>0</v>
      </c>
    </row>
    <row r="12" spans="1:25" ht="15">
      <c r="A12" s="92"/>
      <c r="C12" s="36"/>
      <c r="E12" s="36">
        <v>0</v>
      </c>
      <c r="F12" s="43"/>
      <c r="G12" s="36">
        <v>0</v>
      </c>
      <c r="H12" s="27"/>
      <c r="I12" s="49">
        <v>0.0001</v>
      </c>
      <c r="J12" s="27"/>
      <c r="K12" s="36">
        <v>0</v>
      </c>
      <c r="L12" s="27"/>
      <c r="M12" s="43">
        <f t="shared" si="0"/>
        <v>0</v>
      </c>
      <c r="N12" s="27"/>
      <c r="O12" s="50">
        <v>14.65</v>
      </c>
      <c r="P12" s="27"/>
      <c r="Q12" s="27">
        <v>60</v>
      </c>
      <c r="R12" s="27"/>
      <c r="S12" s="43">
        <f t="shared" si="1"/>
        <v>0</v>
      </c>
      <c r="T12" s="27"/>
      <c r="U12" s="37">
        <v>0</v>
      </c>
      <c r="W12" s="43">
        <f t="shared" si="2"/>
        <v>0</v>
      </c>
      <c r="X12" s="43"/>
      <c r="Y12" s="51">
        <f t="shared" si="3"/>
        <v>0</v>
      </c>
    </row>
    <row r="13" spans="1:25" ht="15">
      <c r="A13" s="92"/>
      <c r="C13" s="36"/>
      <c r="E13" s="36">
        <v>0</v>
      </c>
      <c r="F13" s="43"/>
      <c r="G13" s="36">
        <v>0</v>
      </c>
      <c r="H13" s="27"/>
      <c r="I13" s="49">
        <v>0.0001</v>
      </c>
      <c r="J13" s="27"/>
      <c r="K13" s="36">
        <v>0</v>
      </c>
      <c r="L13" s="27"/>
      <c r="M13" s="43">
        <f t="shared" si="0"/>
        <v>0</v>
      </c>
      <c r="N13" s="27"/>
      <c r="O13" s="50">
        <v>14.65</v>
      </c>
      <c r="P13" s="27"/>
      <c r="Q13" s="27">
        <v>60</v>
      </c>
      <c r="R13" s="27"/>
      <c r="S13" s="43">
        <f t="shared" si="1"/>
        <v>0</v>
      </c>
      <c r="T13" s="27"/>
      <c r="U13" s="37">
        <v>0</v>
      </c>
      <c r="W13" s="43">
        <f t="shared" si="2"/>
        <v>0</v>
      </c>
      <c r="X13" s="43"/>
      <c r="Y13" s="51">
        <f t="shared" si="3"/>
        <v>0</v>
      </c>
    </row>
    <row r="14" spans="1:25" ht="15">
      <c r="A14" s="92"/>
      <c r="C14" s="36"/>
      <c r="E14" s="36">
        <v>0</v>
      </c>
      <c r="F14" s="43"/>
      <c r="G14" s="36">
        <v>0</v>
      </c>
      <c r="H14" s="27"/>
      <c r="I14" s="49">
        <v>0.0001</v>
      </c>
      <c r="J14" s="27"/>
      <c r="K14" s="36">
        <v>0</v>
      </c>
      <c r="L14" s="27"/>
      <c r="M14" s="43">
        <f t="shared" si="0"/>
        <v>0</v>
      </c>
      <c r="N14" s="27"/>
      <c r="O14" s="50">
        <v>14.65</v>
      </c>
      <c r="P14" s="27"/>
      <c r="Q14" s="27">
        <v>60</v>
      </c>
      <c r="R14" s="27"/>
      <c r="S14" s="43">
        <f t="shared" si="1"/>
        <v>0</v>
      </c>
      <c r="T14" s="27"/>
      <c r="U14" s="37">
        <v>0</v>
      </c>
      <c r="W14" s="43">
        <f t="shared" si="2"/>
        <v>0</v>
      </c>
      <c r="X14" s="43"/>
      <c r="Y14" s="51">
        <f t="shared" si="3"/>
        <v>0</v>
      </c>
    </row>
    <row r="15" spans="1:25" ht="15">
      <c r="A15" s="92"/>
      <c r="C15" s="36"/>
      <c r="E15" s="36">
        <v>0</v>
      </c>
      <c r="F15" s="43"/>
      <c r="G15" s="36">
        <v>0</v>
      </c>
      <c r="H15" s="27"/>
      <c r="I15" s="49">
        <v>0.0001</v>
      </c>
      <c r="J15" s="27"/>
      <c r="K15" s="36">
        <v>0</v>
      </c>
      <c r="L15" s="27"/>
      <c r="M15" s="43">
        <f t="shared" si="0"/>
        <v>0</v>
      </c>
      <c r="N15" s="27"/>
      <c r="O15" s="50">
        <v>14.65</v>
      </c>
      <c r="P15" s="27"/>
      <c r="Q15" s="27">
        <v>60</v>
      </c>
      <c r="R15" s="27"/>
      <c r="S15" s="43">
        <f t="shared" si="1"/>
        <v>0</v>
      </c>
      <c r="T15" s="27"/>
      <c r="U15" s="37">
        <v>0</v>
      </c>
      <c r="W15" s="43">
        <f t="shared" si="2"/>
        <v>0</v>
      </c>
      <c r="X15" s="43"/>
      <c r="Y15" s="51">
        <f t="shared" si="3"/>
        <v>0</v>
      </c>
    </row>
    <row r="16" spans="1:25" ht="15">
      <c r="A16" s="92"/>
      <c r="C16" s="36"/>
      <c r="E16" s="36">
        <v>0</v>
      </c>
      <c r="F16" s="43"/>
      <c r="G16" s="36">
        <v>0</v>
      </c>
      <c r="H16" s="27"/>
      <c r="I16" s="49">
        <v>0.0001</v>
      </c>
      <c r="J16" s="27"/>
      <c r="K16" s="36">
        <v>0</v>
      </c>
      <c r="L16" s="27"/>
      <c r="M16" s="43">
        <f t="shared" si="0"/>
        <v>0</v>
      </c>
      <c r="N16" s="27"/>
      <c r="O16" s="50">
        <v>14.65</v>
      </c>
      <c r="P16" s="27"/>
      <c r="Q16" s="27">
        <v>60</v>
      </c>
      <c r="R16" s="27"/>
      <c r="S16" s="43">
        <f t="shared" si="1"/>
        <v>0</v>
      </c>
      <c r="T16" s="27"/>
      <c r="U16" s="37">
        <v>0</v>
      </c>
      <c r="W16" s="43">
        <f t="shared" si="2"/>
        <v>0</v>
      </c>
      <c r="X16" s="43"/>
      <c r="Y16" s="51">
        <f t="shared" si="3"/>
        <v>0</v>
      </c>
    </row>
    <row r="17" spans="1:25" ht="15">
      <c r="A17" s="92"/>
      <c r="C17" s="36"/>
      <c r="E17" s="36">
        <v>0</v>
      </c>
      <c r="F17" s="43"/>
      <c r="G17" s="36">
        <v>0</v>
      </c>
      <c r="H17" s="27"/>
      <c r="I17" s="49">
        <v>0.0001</v>
      </c>
      <c r="J17" s="27"/>
      <c r="K17" s="36">
        <v>0</v>
      </c>
      <c r="L17" s="27"/>
      <c r="M17" s="43">
        <f t="shared" si="0"/>
        <v>0</v>
      </c>
      <c r="N17" s="27"/>
      <c r="O17" s="50">
        <v>14.65</v>
      </c>
      <c r="P17" s="27"/>
      <c r="Q17" s="27">
        <v>60</v>
      </c>
      <c r="R17" s="27"/>
      <c r="S17" s="43">
        <f t="shared" si="1"/>
        <v>0</v>
      </c>
      <c r="T17" s="27"/>
      <c r="U17" s="37">
        <v>0</v>
      </c>
      <c r="W17" s="43">
        <f t="shared" si="2"/>
        <v>0</v>
      </c>
      <c r="X17" s="43"/>
      <c r="Y17" s="51">
        <f t="shared" si="3"/>
        <v>0</v>
      </c>
    </row>
    <row r="18" spans="1:25" ht="15">
      <c r="A18" s="92"/>
      <c r="C18" s="36"/>
      <c r="E18" s="36">
        <v>0</v>
      </c>
      <c r="F18" s="43"/>
      <c r="G18" s="36">
        <v>0</v>
      </c>
      <c r="H18" s="27"/>
      <c r="I18" s="49">
        <v>0.0001</v>
      </c>
      <c r="J18" s="27"/>
      <c r="K18" s="36">
        <v>0</v>
      </c>
      <c r="L18" s="27"/>
      <c r="M18" s="43">
        <f t="shared" si="0"/>
        <v>0</v>
      </c>
      <c r="N18" s="27"/>
      <c r="O18" s="50">
        <v>14.65</v>
      </c>
      <c r="P18" s="27"/>
      <c r="Q18" s="27">
        <v>60</v>
      </c>
      <c r="R18" s="27"/>
      <c r="S18" s="43">
        <f t="shared" si="1"/>
        <v>0</v>
      </c>
      <c r="T18" s="27"/>
      <c r="U18" s="37">
        <v>0</v>
      </c>
      <c r="W18" s="43">
        <f t="shared" si="2"/>
        <v>0</v>
      </c>
      <c r="X18" s="43"/>
      <c r="Y18" s="51">
        <f t="shared" si="3"/>
        <v>0</v>
      </c>
    </row>
    <row r="19" spans="1:25" ht="15">
      <c r="A19" s="92"/>
      <c r="C19" s="36"/>
      <c r="E19" s="36">
        <v>0</v>
      </c>
      <c r="F19" s="43"/>
      <c r="G19" s="36">
        <v>0</v>
      </c>
      <c r="H19" s="27"/>
      <c r="I19" s="49">
        <v>0.0001</v>
      </c>
      <c r="J19" s="27"/>
      <c r="K19" s="36">
        <v>0</v>
      </c>
      <c r="L19" s="27"/>
      <c r="M19" s="43">
        <f t="shared" si="0"/>
        <v>0</v>
      </c>
      <c r="N19" s="27"/>
      <c r="O19" s="50">
        <v>14.65</v>
      </c>
      <c r="P19" s="27"/>
      <c r="Q19" s="27">
        <v>60</v>
      </c>
      <c r="R19" s="27"/>
      <c r="S19" s="43">
        <f t="shared" si="1"/>
        <v>0</v>
      </c>
      <c r="T19" s="27"/>
      <c r="U19" s="37">
        <v>0</v>
      </c>
      <c r="W19" s="43">
        <f t="shared" si="2"/>
        <v>0</v>
      </c>
      <c r="X19" s="43"/>
      <c r="Y19" s="51">
        <f t="shared" si="3"/>
        <v>0</v>
      </c>
    </row>
    <row r="20" spans="1:25" ht="15">
      <c r="A20" s="92"/>
      <c r="C20" s="36"/>
      <c r="E20" s="36">
        <v>0</v>
      </c>
      <c r="F20" s="43"/>
      <c r="G20" s="36">
        <v>0</v>
      </c>
      <c r="H20" s="27"/>
      <c r="I20" s="49">
        <v>0.0001</v>
      </c>
      <c r="J20" s="27"/>
      <c r="K20" s="36">
        <v>0</v>
      </c>
      <c r="L20" s="27"/>
      <c r="M20" s="43">
        <f t="shared" si="0"/>
        <v>0</v>
      </c>
      <c r="N20" s="27"/>
      <c r="O20" s="50">
        <v>14.65</v>
      </c>
      <c r="P20" s="27"/>
      <c r="Q20" s="27">
        <v>60</v>
      </c>
      <c r="R20" s="27"/>
      <c r="S20" s="43">
        <f t="shared" si="1"/>
        <v>0</v>
      </c>
      <c r="T20" s="27"/>
      <c r="U20" s="37">
        <v>0</v>
      </c>
      <c r="W20" s="43">
        <f t="shared" si="2"/>
        <v>0</v>
      </c>
      <c r="X20" s="43"/>
      <c r="Y20" s="51">
        <f t="shared" si="3"/>
        <v>0</v>
      </c>
    </row>
    <row r="21" spans="1:25" ht="15">
      <c r="A21" s="92"/>
      <c r="C21" s="36"/>
      <c r="E21" s="36">
        <v>0</v>
      </c>
      <c r="F21" s="43"/>
      <c r="G21" s="36">
        <v>0</v>
      </c>
      <c r="H21" s="27"/>
      <c r="I21" s="49">
        <v>0.0001</v>
      </c>
      <c r="J21" s="27"/>
      <c r="K21" s="36">
        <v>0</v>
      </c>
      <c r="L21" s="27"/>
      <c r="M21" s="43">
        <f t="shared" si="0"/>
        <v>0</v>
      </c>
      <c r="N21" s="27"/>
      <c r="O21" s="50">
        <v>14.65</v>
      </c>
      <c r="P21" s="27"/>
      <c r="Q21" s="27">
        <v>60</v>
      </c>
      <c r="R21" s="27"/>
      <c r="S21" s="43">
        <f t="shared" si="1"/>
        <v>0</v>
      </c>
      <c r="T21" s="27"/>
      <c r="U21" s="37">
        <v>0</v>
      </c>
      <c r="W21" s="43">
        <f t="shared" si="2"/>
        <v>0</v>
      </c>
      <c r="X21" s="43"/>
      <c r="Y21" s="51">
        <f t="shared" si="3"/>
        <v>0</v>
      </c>
    </row>
    <row r="22" spans="1:25" ht="15">
      <c r="A22" s="92"/>
      <c r="C22" s="36"/>
      <c r="E22" s="36">
        <v>0</v>
      </c>
      <c r="F22" s="43"/>
      <c r="G22" s="36">
        <v>0</v>
      </c>
      <c r="H22" s="27"/>
      <c r="I22" s="49">
        <v>0.0001</v>
      </c>
      <c r="J22" s="27"/>
      <c r="K22" s="36">
        <v>0</v>
      </c>
      <c r="L22" s="27"/>
      <c r="M22" s="43">
        <f t="shared" si="0"/>
        <v>0</v>
      </c>
      <c r="N22" s="27"/>
      <c r="O22" s="50">
        <v>14.65</v>
      </c>
      <c r="P22" s="27"/>
      <c r="Q22" s="27">
        <v>60</v>
      </c>
      <c r="R22" s="27"/>
      <c r="S22" s="43">
        <f t="shared" si="1"/>
        <v>0</v>
      </c>
      <c r="T22" s="27"/>
      <c r="U22" s="37">
        <v>0</v>
      </c>
      <c r="W22" s="43">
        <f t="shared" si="2"/>
        <v>0</v>
      </c>
      <c r="X22" s="43"/>
      <c r="Y22" s="51">
        <f t="shared" si="3"/>
        <v>0</v>
      </c>
    </row>
    <row r="23" spans="1:25" ht="15">
      <c r="A23" s="92"/>
      <c r="C23" s="36"/>
      <c r="E23" s="36">
        <v>0</v>
      </c>
      <c r="F23" s="43"/>
      <c r="G23" s="36">
        <v>0</v>
      </c>
      <c r="H23" s="27"/>
      <c r="I23" s="49">
        <v>0.0001</v>
      </c>
      <c r="J23" s="27"/>
      <c r="K23" s="36">
        <v>0</v>
      </c>
      <c r="L23" s="27"/>
      <c r="M23" s="43">
        <f t="shared" si="0"/>
        <v>0</v>
      </c>
      <c r="N23" s="27"/>
      <c r="O23" s="50">
        <v>14.65</v>
      </c>
      <c r="P23" s="27"/>
      <c r="Q23" s="27">
        <v>60</v>
      </c>
      <c r="R23" s="27"/>
      <c r="S23" s="43">
        <f t="shared" si="1"/>
        <v>0</v>
      </c>
      <c r="T23" s="27"/>
      <c r="U23" s="37">
        <v>0</v>
      </c>
      <c r="W23" s="43">
        <f t="shared" si="2"/>
        <v>0</v>
      </c>
      <c r="X23" s="43"/>
      <c r="Y23" s="51">
        <f t="shared" si="3"/>
        <v>0</v>
      </c>
    </row>
    <row r="24" spans="1:25" ht="15">
      <c r="A24" s="92"/>
      <c r="C24" s="36"/>
      <c r="E24" s="36">
        <v>0</v>
      </c>
      <c r="F24" s="43"/>
      <c r="G24" s="36">
        <v>0</v>
      </c>
      <c r="H24" s="27"/>
      <c r="I24" s="49">
        <v>0.0001</v>
      </c>
      <c r="J24" s="27"/>
      <c r="K24" s="36">
        <v>0</v>
      </c>
      <c r="L24" s="27"/>
      <c r="M24" s="43">
        <f t="shared" si="0"/>
        <v>0</v>
      </c>
      <c r="N24" s="27"/>
      <c r="O24" s="50">
        <v>14.65</v>
      </c>
      <c r="P24" s="27"/>
      <c r="Q24" s="27">
        <v>60</v>
      </c>
      <c r="R24" s="27"/>
      <c r="S24" s="43">
        <f t="shared" si="1"/>
        <v>0</v>
      </c>
      <c r="T24" s="27"/>
      <c r="U24" s="37">
        <v>0</v>
      </c>
      <c r="W24" s="43">
        <f t="shared" si="2"/>
        <v>0</v>
      </c>
      <c r="X24" s="43"/>
      <c r="Y24" s="51">
        <f t="shared" si="3"/>
        <v>0</v>
      </c>
    </row>
    <row r="25" spans="1:25" ht="15">
      <c r="A25" s="92"/>
      <c r="C25" s="36"/>
      <c r="E25" s="36">
        <v>0</v>
      </c>
      <c r="F25" s="43"/>
      <c r="G25" s="36">
        <v>0</v>
      </c>
      <c r="H25" s="27"/>
      <c r="I25" s="49">
        <v>0.0001</v>
      </c>
      <c r="J25" s="27"/>
      <c r="K25" s="36">
        <v>0</v>
      </c>
      <c r="L25" s="27"/>
      <c r="M25" s="43">
        <f t="shared" si="0"/>
        <v>0</v>
      </c>
      <c r="N25" s="27"/>
      <c r="O25" s="50">
        <v>14.65</v>
      </c>
      <c r="P25" s="27"/>
      <c r="Q25" s="27">
        <v>60</v>
      </c>
      <c r="R25" s="27"/>
      <c r="S25" s="43">
        <f t="shared" si="1"/>
        <v>0</v>
      </c>
      <c r="T25" s="27"/>
      <c r="U25" s="37">
        <v>0</v>
      </c>
      <c r="W25" s="43">
        <f t="shared" si="2"/>
        <v>0</v>
      </c>
      <c r="X25" s="43"/>
      <c r="Y25" s="51">
        <f t="shared" si="3"/>
        <v>0</v>
      </c>
    </row>
    <row r="26" spans="1:25" ht="15">
      <c r="A26" s="92"/>
      <c r="C26" s="36"/>
      <c r="E26" s="36">
        <v>0</v>
      </c>
      <c r="F26" s="43"/>
      <c r="G26" s="36">
        <v>0</v>
      </c>
      <c r="H26" s="27"/>
      <c r="I26" s="49">
        <v>0.0001</v>
      </c>
      <c r="J26" s="27"/>
      <c r="K26" s="36">
        <v>0</v>
      </c>
      <c r="L26" s="27"/>
      <c r="M26" s="43">
        <f t="shared" si="0"/>
        <v>0</v>
      </c>
      <c r="N26" s="27"/>
      <c r="O26" s="50">
        <v>14.65</v>
      </c>
      <c r="P26" s="27"/>
      <c r="Q26" s="27">
        <v>60</v>
      </c>
      <c r="R26" s="27"/>
      <c r="S26" s="43">
        <f t="shared" si="1"/>
        <v>0</v>
      </c>
      <c r="T26" s="27"/>
      <c r="U26" s="37">
        <v>0</v>
      </c>
      <c r="W26" s="43">
        <f t="shared" si="2"/>
        <v>0</v>
      </c>
      <c r="X26" s="43"/>
      <c r="Y26" s="51">
        <f t="shared" si="3"/>
        <v>0</v>
      </c>
    </row>
    <row r="27" spans="1:25" ht="15">
      <c r="A27" s="92"/>
      <c r="C27" s="36"/>
      <c r="E27" s="36">
        <v>0</v>
      </c>
      <c r="F27" s="43"/>
      <c r="G27" s="36">
        <v>0</v>
      </c>
      <c r="H27" s="27"/>
      <c r="I27" s="49">
        <v>0.0001</v>
      </c>
      <c r="J27" s="27"/>
      <c r="K27" s="36">
        <v>0</v>
      </c>
      <c r="L27" s="27"/>
      <c r="M27" s="43">
        <f t="shared" si="0"/>
        <v>0</v>
      </c>
      <c r="N27" s="27"/>
      <c r="O27" s="50">
        <v>14.65</v>
      </c>
      <c r="P27" s="27"/>
      <c r="Q27" s="27">
        <v>60</v>
      </c>
      <c r="R27" s="27"/>
      <c r="S27" s="43">
        <f t="shared" si="1"/>
        <v>0</v>
      </c>
      <c r="T27" s="27"/>
      <c r="U27" s="37">
        <v>0</v>
      </c>
      <c r="W27" s="43">
        <f t="shared" si="2"/>
        <v>0</v>
      </c>
      <c r="X27" s="43"/>
      <c r="Y27" s="51">
        <f t="shared" si="3"/>
        <v>0</v>
      </c>
    </row>
    <row r="28" spans="1:25" ht="15">
      <c r="A28" s="92"/>
      <c r="C28" s="36"/>
      <c r="E28" s="36">
        <v>0</v>
      </c>
      <c r="F28" s="43"/>
      <c r="G28" s="36">
        <v>0</v>
      </c>
      <c r="H28" s="27"/>
      <c r="I28" s="49">
        <v>0.0001</v>
      </c>
      <c r="J28" s="27"/>
      <c r="K28" s="36">
        <v>0</v>
      </c>
      <c r="L28" s="27"/>
      <c r="M28" s="43">
        <f t="shared" si="0"/>
        <v>0</v>
      </c>
      <c r="N28" s="27"/>
      <c r="O28" s="50">
        <v>14.65</v>
      </c>
      <c r="P28" s="27"/>
      <c r="Q28" s="27">
        <v>60</v>
      </c>
      <c r="R28" s="27"/>
      <c r="S28" s="43">
        <f t="shared" si="1"/>
        <v>0</v>
      </c>
      <c r="T28" s="27"/>
      <c r="U28" s="37">
        <v>0</v>
      </c>
      <c r="W28" s="43">
        <f t="shared" si="2"/>
        <v>0</v>
      </c>
      <c r="X28" s="43"/>
      <c r="Y28" s="51">
        <f t="shared" si="3"/>
        <v>0</v>
      </c>
    </row>
    <row r="29" spans="1:25" ht="15">
      <c r="A29" s="92"/>
      <c r="C29" s="36"/>
      <c r="E29" s="36">
        <v>0</v>
      </c>
      <c r="F29" s="43"/>
      <c r="G29" s="36">
        <v>0</v>
      </c>
      <c r="H29" s="27"/>
      <c r="I29" s="49">
        <v>0.0001</v>
      </c>
      <c r="J29" s="27"/>
      <c r="K29" s="36">
        <v>0</v>
      </c>
      <c r="L29" s="27"/>
      <c r="M29" s="43">
        <f t="shared" si="0"/>
        <v>0</v>
      </c>
      <c r="N29" s="27"/>
      <c r="O29" s="50">
        <v>14.65</v>
      </c>
      <c r="P29" s="27"/>
      <c r="Q29" s="27">
        <v>60</v>
      </c>
      <c r="R29" s="27"/>
      <c r="S29" s="43">
        <f t="shared" si="1"/>
        <v>0</v>
      </c>
      <c r="T29" s="27"/>
      <c r="U29" s="37">
        <v>0</v>
      </c>
      <c r="W29" s="43">
        <f t="shared" si="2"/>
        <v>0</v>
      </c>
      <c r="X29" s="43"/>
      <c r="Y29" s="51">
        <f t="shared" si="3"/>
        <v>0</v>
      </c>
    </row>
    <row r="30" spans="1:25" ht="15">
      <c r="A30" s="92"/>
      <c r="C30" s="36"/>
      <c r="E30" s="36">
        <v>0</v>
      </c>
      <c r="F30" s="43"/>
      <c r="G30" s="36">
        <v>0</v>
      </c>
      <c r="H30" s="27"/>
      <c r="I30" s="49">
        <v>0.0001</v>
      </c>
      <c r="J30" s="27"/>
      <c r="K30" s="36">
        <v>0</v>
      </c>
      <c r="L30" s="27"/>
      <c r="M30" s="43">
        <f t="shared" si="0"/>
        <v>0</v>
      </c>
      <c r="N30" s="27"/>
      <c r="O30" s="50">
        <v>14.65</v>
      </c>
      <c r="P30" s="27"/>
      <c r="Q30" s="27">
        <v>60</v>
      </c>
      <c r="R30" s="27"/>
      <c r="S30" s="43">
        <f t="shared" si="1"/>
        <v>0</v>
      </c>
      <c r="T30" s="27"/>
      <c r="U30" s="37">
        <v>0</v>
      </c>
      <c r="W30" s="43">
        <f t="shared" si="2"/>
        <v>0</v>
      </c>
      <c r="X30" s="43"/>
      <c r="Y30" s="51">
        <f t="shared" si="3"/>
        <v>0</v>
      </c>
    </row>
    <row r="31" spans="1:25" ht="15">
      <c r="A31" s="92"/>
      <c r="C31" s="36"/>
      <c r="E31" s="36">
        <v>0</v>
      </c>
      <c r="F31" s="43"/>
      <c r="G31" s="36">
        <v>0</v>
      </c>
      <c r="H31" s="27"/>
      <c r="I31" s="49">
        <v>0.0001</v>
      </c>
      <c r="J31" s="27"/>
      <c r="K31" s="36">
        <v>0</v>
      </c>
      <c r="L31" s="27"/>
      <c r="M31" s="43">
        <f t="shared" si="0"/>
        <v>0</v>
      </c>
      <c r="N31" s="27"/>
      <c r="O31" s="50">
        <v>14.65</v>
      </c>
      <c r="P31" s="27"/>
      <c r="Q31" s="27">
        <v>60</v>
      </c>
      <c r="R31" s="27"/>
      <c r="S31" s="43">
        <f t="shared" si="1"/>
        <v>0</v>
      </c>
      <c r="T31" s="27"/>
      <c r="U31" s="37">
        <v>0</v>
      </c>
      <c r="W31" s="43">
        <f t="shared" si="2"/>
        <v>0</v>
      </c>
      <c r="X31" s="43"/>
      <c r="Y31" s="51">
        <f t="shared" si="3"/>
        <v>0</v>
      </c>
    </row>
    <row r="32" spans="1:25" ht="15">
      <c r="A32" s="92"/>
      <c r="C32" s="36"/>
      <c r="E32" s="36">
        <v>0</v>
      </c>
      <c r="F32" s="43"/>
      <c r="G32" s="36">
        <v>0</v>
      </c>
      <c r="H32" s="27"/>
      <c r="I32" s="49">
        <v>0.0001</v>
      </c>
      <c r="J32" s="27"/>
      <c r="K32" s="36">
        <v>0</v>
      </c>
      <c r="L32" s="27"/>
      <c r="M32" s="43">
        <f t="shared" si="0"/>
        <v>0</v>
      </c>
      <c r="N32" s="27"/>
      <c r="O32" s="50">
        <v>14.65</v>
      </c>
      <c r="P32" s="27"/>
      <c r="Q32" s="27">
        <v>60</v>
      </c>
      <c r="R32" s="27"/>
      <c r="S32" s="43">
        <f t="shared" si="1"/>
        <v>0</v>
      </c>
      <c r="T32" s="27"/>
      <c r="U32" s="37">
        <v>0</v>
      </c>
      <c r="W32" s="43">
        <f t="shared" si="2"/>
        <v>0</v>
      </c>
      <c r="X32" s="43"/>
      <c r="Y32" s="51">
        <f t="shared" si="3"/>
        <v>0</v>
      </c>
    </row>
    <row r="33" spans="1:25" ht="15">
      <c r="A33" s="92"/>
      <c r="C33" s="36"/>
      <c r="E33" s="36">
        <v>0</v>
      </c>
      <c r="F33" s="43"/>
      <c r="G33" s="36">
        <v>0</v>
      </c>
      <c r="H33" s="27"/>
      <c r="I33" s="49">
        <v>0.0001</v>
      </c>
      <c r="J33" s="27"/>
      <c r="K33" s="36">
        <v>0</v>
      </c>
      <c r="L33" s="27"/>
      <c r="M33" s="43">
        <f t="shared" si="0"/>
        <v>0</v>
      </c>
      <c r="N33" s="27"/>
      <c r="O33" s="50">
        <v>14.65</v>
      </c>
      <c r="P33" s="27"/>
      <c r="Q33" s="27">
        <v>60</v>
      </c>
      <c r="R33" s="27"/>
      <c r="S33" s="43">
        <f t="shared" si="1"/>
        <v>0</v>
      </c>
      <c r="T33" s="27"/>
      <c r="U33" s="37">
        <v>0</v>
      </c>
      <c r="W33" s="43">
        <f t="shared" si="2"/>
        <v>0</v>
      </c>
      <c r="X33" s="43"/>
      <c r="Y33" s="51">
        <f t="shared" si="3"/>
        <v>0</v>
      </c>
    </row>
    <row r="34" spans="1:25" ht="15">
      <c r="A34" s="92"/>
      <c r="C34" s="36"/>
      <c r="E34" s="36">
        <v>0</v>
      </c>
      <c r="F34" s="43"/>
      <c r="G34" s="36">
        <v>0</v>
      </c>
      <c r="H34" s="27"/>
      <c r="I34" s="49">
        <v>0.0001</v>
      </c>
      <c r="J34" s="27"/>
      <c r="K34" s="36">
        <v>0</v>
      </c>
      <c r="L34" s="27"/>
      <c r="M34" s="43">
        <f t="shared" si="0"/>
        <v>0</v>
      </c>
      <c r="N34" s="27"/>
      <c r="O34" s="50">
        <v>14.65</v>
      </c>
      <c r="P34" s="27"/>
      <c r="Q34" s="27">
        <v>60</v>
      </c>
      <c r="R34" s="27"/>
      <c r="S34" s="43">
        <f t="shared" si="1"/>
        <v>0</v>
      </c>
      <c r="T34" s="27"/>
      <c r="U34" s="37">
        <v>0</v>
      </c>
      <c r="W34" s="43">
        <f t="shared" si="2"/>
        <v>0</v>
      </c>
      <c r="X34" s="43"/>
      <c r="Y34" s="51">
        <f t="shared" si="3"/>
        <v>0</v>
      </c>
    </row>
    <row r="35" spans="1:25" ht="15">
      <c r="A35" s="92"/>
      <c r="C35" s="36"/>
      <c r="E35" s="36">
        <v>0</v>
      </c>
      <c r="F35" s="43"/>
      <c r="G35" s="36">
        <v>0</v>
      </c>
      <c r="H35" s="27"/>
      <c r="I35" s="49">
        <v>0.0001</v>
      </c>
      <c r="J35" s="27"/>
      <c r="K35" s="36">
        <v>0</v>
      </c>
      <c r="L35" s="27"/>
      <c r="M35" s="43">
        <f t="shared" si="0"/>
        <v>0</v>
      </c>
      <c r="N35" s="27"/>
      <c r="O35" s="50">
        <v>14.65</v>
      </c>
      <c r="P35" s="27"/>
      <c r="Q35" s="27">
        <v>60</v>
      </c>
      <c r="R35" s="27"/>
      <c r="S35" s="43">
        <f t="shared" si="1"/>
        <v>0</v>
      </c>
      <c r="T35" s="27"/>
      <c r="U35" s="37">
        <v>0</v>
      </c>
      <c r="W35" s="43">
        <f t="shared" si="2"/>
        <v>0</v>
      </c>
      <c r="X35" s="43"/>
      <c r="Y35" s="51">
        <f t="shared" si="3"/>
        <v>0</v>
      </c>
    </row>
    <row r="36" spans="1:25" ht="15">
      <c r="A36" s="92"/>
      <c r="C36" s="36"/>
      <c r="E36" s="36">
        <v>0</v>
      </c>
      <c r="F36" s="43"/>
      <c r="G36" s="36">
        <v>0</v>
      </c>
      <c r="H36" s="27"/>
      <c r="I36" s="49">
        <v>0.0001</v>
      </c>
      <c r="J36" s="27"/>
      <c r="K36" s="36">
        <v>0</v>
      </c>
      <c r="L36" s="27"/>
      <c r="M36" s="43">
        <f t="shared" si="0"/>
        <v>0</v>
      </c>
      <c r="N36" s="27"/>
      <c r="O36" s="50">
        <v>14.65</v>
      </c>
      <c r="P36" s="27"/>
      <c r="Q36" s="27">
        <v>60</v>
      </c>
      <c r="R36" s="27"/>
      <c r="S36" s="43">
        <f t="shared" si="1"/>
        <v>0</v>
      </c>
      <c r="T36" s="27"/>
      <c r="U36" s="37">
        <v>0</v>
      </c>
      <c r="W36" s="43">
        <f t="shared" si="2"/>
        <v>0</v>
      </c>
      <c r="X36" s="43"/>
      <c r="Y36" s="51">
        <f t="shared" si="3"/>
        <v>0</v>
      </c>
    </row>
    <row r="37" spans="1:25" ht="15">
      <c r="A37" s="92"/>
      <c r="C37" s="36"/>
      <c r="E37" s="36">
        <v>0</v>
      </c>
      <c r="F37" s="43"/>
      <c r="G37" s="36">
        <v>0</v>
      </c>
      <c r="H37" s="27"/>
      <c r="I37" s="49">
        <v>0.0001</v>
      </c>
      <c r="J37" s="27"/>
      <c r="K37" s="36">
        <v>0</v>
      </c>
      <c r="L37" s="27"/>
      <c r="M37" s="43">
        <f t="shared" si="0"/>
        <v>0</v>
      </c>
      <c r="N37" s="27"/>
      <c r="O37" s="50">
        <v>14.65</v>
      </c>
      <c r="P37" s="27"/>
      <c r="Q37" s="27">
        <v>60</v>
      </c>
      <c r="R37" s="27"/>
      <c r="S37" s="43">
        <f t="shared" si="1"/>
        <v>0</v>
      </c>
      <c r="T37" s="27"/>
      <c r="U37" s="37">
        <v>0</v>
      </c>
      <c r="W37" s="43">
        <f t="shared" si="2"/>
        <v>0</v>
      </c>
      <c r="X37" s="43"/>
      <c r="Y37" s="51">
        <f t="shared" si="3"/>
        <v>0</v>
      </c>
    </row>
    <row r="38" spans="1:25" ht="15">
      <c r="A38" s="92"/>
      <c r="C38" s="36"/>
      <c r="E38" s="36">
        <v>0</v>
      </c>
      <c r="F38" s="43"/>
      <c r="G38" s="36">
        <v>0</v>
      </c>
      <c r="H38" s="27"/>
      <c r="I38" s="49">
        <v>0.0001</v>
      </c>
      <c r="J38" s="27"/>
      <c r="K38" s="36">
        <v>0</v>
      </c>
      <c r="L38" s="27"/>
      <c r="M38" s="43">
        <f t="shared" si="0"/>
        <v>0</v>
      </c>
      <c r="N38" s="27"/>
      <c r="O38" s="50">
        <v>14.65</v>
      </c>
      <c r="P38" s="27"/>
      <c r="Q38" s="27">
        <v>60</v>
      </c>
      <c r="R38" s="27"/>
      <c r="S38" s="43">
        <f t="shared" si="1"/>
        <v>0</v>
      </c>
      <c r="T38" s="27"/>
      <c r="U38" s="37">
        <v>0</v>
      </c>
      <c r="W38" s="43">
        <f t="shared" si="2"/>
        <v>0</v>
      </c>
      <c r="X38" s="43"/>
      <c r="Y38" s="51">
        <f t="shared" si="3"/>
        <v>0</v>
      </c>
    </row>
    <row r="39" spans="1:25" ht="15">
      <c r="A39" s="92"/>
      <c r="C39" s="36"/>
      <c r="E39" s="36">
        <v>0</v>
      </c>
      <c r="F39" s="43"/>
      <c r="G39" s="36">
        <v>0</v>
      </c>
      <c r="H39" s="27"/>
      <c r="I39" s="49">
        <v>0.0001</v>
      </c>
      <c r="J39" s="27"/>
      <c r="K39" s="36">
        <v>0</v>
      </c>
      <c r="L39" s="27"/>
      <c r="M39" s="43">
        <f t="shared" si="0"/>
        <v>0</v>
      </c>
      <c r="N39" s="27"/>
      <c r="O39" s="50">
        <v>14.65</v>
      </c>
      <c r="P39" s="27"/>
      <c r="Q39" s="27">
        <v>60</v>
      </c>
      <c r="R39" s="27"/>
      <c r="S39" s="43">
        <f t="shared" si="1"/>
        <v>0</v>
      </c>
      <c r="T39" s="27"/>
      <c r="U39" s="37">
        <v>0</v>
      </c>
      <c r="W39" s="43">
        <f t="shared" si="2"/>
        <v>0</v>
      </c>
      <c r="X39" s="43"/>
      <c r="Y39" s="51">
        <f t="shared" si="3"/>
        <v>0</v>
      </c>
    </row>
    <row r="40" spans="1:25" ht="15">
      <c r="A40" s="92"/>
      <c r="C40" s="36"/>
      <c r="E40" s="36">
        <v>0</v>
      </c>
      <c r="F40" s="43"/>
      <c r="G40" s="36">
        <v>0</v>
      </c>
      <c r="H40" s="27"/>
      <c r="I40" s="49">
        <v>0.0001</v>
      </c>
      <c r="J40" s="27"/>
      <c r="K40" s="36">
        <v>0</v>
      </c>
      <c r="L40" s="27"/>
      <c r="M40" s="43">
        <f t="shared" si="0"/>
        <v>0</v>
      </c>
      <c r="N40" s="27"/>
      <c r="O40" s="50">
        <v>14.65</v>
      </c>
      <c r="P40" s="27"/>
      <c r="Q40" s="27">
        <v>60</v>
      </c>
      <c r="R40" s="27"/>
      <c r="S40" s="43">
        <f t="shared" si="1"/>
        <v>0</v>
      </c>
      <c r="T40" s="27"/>
      <c r="U40" s="37">
        <v>0</v>
      </c>
      <c r="W40" s="43">
        <f t="shared" si="2"/>
        <v>0</v>
      </c>
      <c r="X40" s="43"/>
      <c r="Y40" s="51">
        <f t="shared" si="3"/>
        <v>0</v>
      </c>
    </row>
    <row r="41" spans="1:25" ht="15">
      <c r="A41" s="92"/>
      <c r="C41" s="36"/>
      <c r="E41" s="36">
        <v>0</v>
      </c>
      <c r="F41" s="43"/>
      <c r="G41" s="36">
        <v>0</v>
      </c>
      <c r="H41" s="27"/>
      <c r="I41" s="49">
        <v>0.0001</v>
      </c>
      <c r="J41" s="27"/>
      <c r="K41" s="36">
        <v>0</v>
      </c>
      <c r="L41" s="27"/>
      <c r="M41" s="43">
        <f t="shared" si="0"/>
        <v>0</v>
      </c>
      <c r="N41" s="27"/>
      <c r="O41" s="50">
        <v>14.65</v>
      </c>
      <c r="P41" s="27"/>
      <c r="Q41" s="27">
        <v>60</v>
      </c>
      <c r="R41" s="27"/>
      <c r="S41" s="43">
        <f t="shared" si="1"/>
        <v>0</v>
      </c>
      <c r="T41" s="27"/>
      <c r="U41" s="37">
        <v>0</v>
      </c>
      <c r="W41" s="43">
        <f t="shared" si="2"/>
        <v>0</v>
      </c>
      <c r="X41" s="43"/>
      <c r="Y41" s="51">
        <f t="shared" si="3"/>
        <v>0</v>
      </c>
    </row>
    <row r="42" spans="1:25" ht="15">
      <c r="A42" s="92"/>
      <c r="C42" s="36"/>
      <c r="E42" s="36">
        <v>0</v>
      </c>
      <c r="F42" s="43"/>
      <c r="G42" s="36">
        <v>0</v>
      </c>
      <c r="H42" s="27"/>
      <c r="I42" s="49">
        <v>0.0001</v>
      </c>
      <c r="J42" s="27"/>
      <c r="K42" s="36">
        <v>0</v>
      </c>
      <c r="L42" s="27"/>
      <c r="M42" s="43">
        <f t="shared" si="0"/>
        <v>0</v>
      </c>
      <c r="N42" s="27"/>
      <c r="O42" s="50">
        <v>14.65</v>
      </c>
      <c r="P42" s="27"/>
      <c r="Q42" s="27">
        <v>60</v>
      </c>
      <c r="R42" s="27"/>
      <c r="S42" s="43">
        <f t="shared" si="1"/>
        <v>0</v>
      </c>
      <c r="T42" s="27"/>
      <c r="U42" s="37">
        <v>0</v>
      </c>
      <c r="W42" s="43">
        <f t="shared" si="2"/>
        <v>0</v>
      </c>
      <c r="X42" s="43"/>
      <c r="Y42" s="51">
        <f t="shared" si="3"/>
        <v>0</v>
      </c>
    </row>
    <row r="43" spans="1:25" ht="15">
      <c r="A43" s="92"/>
      <c r="C43" s="36"/>
      <c r="E43" s="36">
        <v>0</v>
      </c>
      <c r="F43" s="43"/>
      <c r="G43" s="36">
        <v>0</v>
      </c>
      <c r="H43" s="27"/>
      <c r="I43" s="49">
        <v>0.0001</v>
      </c>
      <c r="J43" s="27"/>
      <c r="K43" s="36">
        <v>0</v>
      </c>
      <c r="L43" s="27"/>
      <c r="M43" s="43">
        <f t="shared" si="0"/>
        <v>0</v>
      </c>
      <c r="N43" s="27"/>
      <c r="O43" s="50">
        <v>14.65</v>
      </c>
      <c r="P43" s="27"/>
      <c r="Q43" s="27">
        <v>60</v>
      </c>
      <c r="R43" s="27"/>
      <c r="S43" s="43">
        <f t="shared" si="1"/>
        <v>0</v>
      </c>
      <c r="T43" s="27"/>
      <c r="U43" s="37">
        <v>0</v>
      </c>
      <c r="W43" s="43">
        <f t="shared" si="2"/>
        <v>0</v>
      </c>
      <c r="X43" s="43"/>
      <c r="Y43" s="51">
        <f t="shared" si="3"/>
        <v>0</v>
      </c>
    </row>
    <row r="44" spans="1:25" ht="15">
      <c r="A44" s="92"/>
      <c r="C44" s="36"/>
      <c r="E44" s="36">
        <v>0</v>
      </c>
      <c r="F44" s="43"/>
      <c r="G44" s="36">
        <v>0</v>
      </c>
      <c r="H44" s="27"/>
      <c r="I44" s="49">
        <v>0.0001</v>
      </c>
      <c r="J44" s="27"/>
      <c r="K44" s="36">
        <v>0</v>
      </c>
      <c r="L44" s="27"/>
      <c r="M44" s="43">
        <f t="shared" si="0"/>
        <v>0</v>
      </c>
      <c r="N44" s="27"/>
      <c r="O44" s="50">
        <v>14.65</v>
      </c>
      <c r="P44" s="27"/>
      <c r="Q44" s="27">
        <v>60</v>
      </c>
      <c r="R44" s="27"/>
      <c r="S44" s="43">
        <f t="shared" si="1"/>
        <v>0</v>
      </c>
      <c r="T44" s="27"/>
      <c r="U44" s="37">
        <v>0</v>
      </c>
      <c r="W44" s="43">
        <f t="shared" si="2"/>
        <v>0</v>
      </c>
      <c r="X44" s="43"/>
      <c r="Y44" s="51">
        <f t="shared" si="3"/>
        <v>0</v>
      </c>
    </row>
    <row r="45" spans="1:25" ht="15">
      <c r="A45" s="92"/>
      <c r="C45" s="36"/>
      <c r="E45" s="36">
        <v>0</v>
      </c>
      <c r="F45" s="43"/>
      <c r="G45" s="36">
        <v>0</v>
      </c>
      <c r="H45" s="27"/>
      <c r="I45" s="49">
        <v>0.0001</v>
      </c>
      <c r="J45" s="27"/>
      <c r="K45" s="36">
        <v>0</v>
      </c>
      <c r="L45" s="27"/>
      <c r="M45" s="43">
        <f t="shared" si="0"/>
        <v>0</v>
      </c>
      <c r="N45" s="27"/>
      <c r="O45" s="50">
        <v>14.65</v>
      </c>
      <c r="P45" s="27"/>
      <c r="Q45" s="27">
        <v>60</v>
      </c>
      <c r="R45" s="27"/>
      <c r="S45" s="43">
        <f t="shared" si="1"/>
        <v>0</v>
      </c>
      <c r="T45" s="27"/>
      <c r="U45" s="37">
        <v>0</v>
      </c>
      <c r="W45" s="43">
        <f t="shared" si="2"/>
        <v>0</v>
      </c>
      <c r="X45" s="43"/>
      <c r="Y45" s="51">
        <f t="shared" si="3"/>
        <v>0</v>
      </c>
    </row>
    <row r="46" spans="1:25" ht="15">
      <c r="A46" s="92"/>
      <c r="C46" s="36"/>
      <c r="E46" s="36">
        <v>0</v>
      </c>
      <c r="F46" s="43"/>
      <c r="G46" s="36">
        <v>0</v>
      </c>
      <c r="H46" s="27"/>
      <c r="I46" s="49">
        <v>0.0001</v>
      </c>
      <c r="J46" s="27"/>
      <c r="K46" s="36">
        <v>0</v>
      </c>
      <c r="L46" s="27"/>
      <c r="M46" s="43">
        <f t="shared" si="0"/>
        <v>0</v>
      </c>
      <c r="N46" s="27"/>
      <c r="O46" s="50">
        <v>14.65</v>
      </c>
      <c r="P46" s="27"/>
      <c r="Q46" s="27">
        <v>60</v>
      </c>
      <c r="R46" s="27"/>
      <c r="S46" s="43">
        <f t="shared" si="1"/>
        <v>0</v>
      </c>
      <c r="T46" s="27"/>
      <c r="U46" s="37">
        <v>0</v>
      </c>
      <c r="W46" s="43">
        <f t="shared" si="2"/>
        <v>0</v>
      </c>
      <c r="X46" s="43"/>
      <c r="Y46" s="51">
        <f t="shared" si="3"/>
        <v>0</v>
      </c>
    </row>
    <row r="47" spans="1:25" ht="15">
      <c r="A47" s="92"/>
      <c r="C47" s="36"/>
      <c r="E47" s="36">
        <v>0</v>
      </c>
      <c r="F47" s="43"/>
      <c r="G47" s="36">
        <v>0</v>
      </c>
      <c r="H47" s="27"/>
      <c r="I47" s="49">
        <v>0.0001</v>
      </c>
      <c r="J47" s="27"/>
      <c r="K47" s="36">
        <v>0</v>
      </c>
      <c r="L47" s="27"/>
      <c r="M47" s="43">
        <f t="shared" si="0"/>
        <v>0</v>
      </c>
      <c r="N47" s="27"/>
      <c r="O47" s="50">
        <v>14.65</v>
      </c>
      <c r="P47" s="27"/>
      <c r="Q47" s="27">
        <v>60</v>
      </c>
      <c r="R47" s="27"/>
      <c r="S47" s="43">
        <f t="shared" si="1"/>
        <v>0</v>
      </c>
      <c r="T47" s="27"/>
      <c r="U47" s="37">
        <v>0</v>
      </c>
      <c r="W47" s="43">
        <f t="shared" si="2"/>
        <v>0</v>
      </c>
      <c r="X47" s="43"/>
      <c r="Y47" s="51">
        <f t="shared" si="3"/>
        <v>0</v>
      </c>
    </row>
    <row r="48" spans="1:25" ht="15">
      <c r="A48" s="92"/>
      <c r="C48" s="36"/>
      <c r="E48" s="36">
        <v>0</v>
      </c>
      <c r="F48" s="43"/>
      <c r="G48" s="36">
        <v>0</v>
      </c>
      <c r="H48" s="27"/>
      <c r="I48" s="49">
        <v>0.0001</v>
      </c>
      <c r="J48" s="27"/>
      <c r="K48" s="36">
        <v>0</v>
      </c>
      <c r="L48" s="27"/>
      <c r="M48" s="43">
        <f t="shared" si="0"/>
        <v>0</v>
      </c>
      <c r="N48" s="27"/>
      <c r="O48" s="50">
        <v>14.65</v>
      </c>
      <c r="P48" s="27"/>
      <c r="Q48" s="27">
        <v>60</v>
      </c>
      <c r="R48" s="27"/>
      <c r="S48" s="43">
        <f t="shared" si="1"/>
        <v>0</v>
      </c>
      <c r="T48" s="27"/>
      <c r="U48" s="37">
        <v>0</v>
      </c>
      <c r="W48" s="43">
        <f t="shared" si="2"/>
        <v>0</v>
      </c>
      <c r="X48" s="43"/>
      <c r="Y48" s="51">
        <f t="shared" si="3"/>
        <v>0</v>
      </c>
    </row>
    <row r="49" spans="1:25" ht="15">
      <c r="A49" s="92"/>
      <c r="C49" s="36"/>
      <c r="E49" s="36">
        <v>0</v>
      </c>
      <c r="F49" s="43"/>
      <c r="G49" s="36">
        <v>0</v>
      </c>
      <c r="H49" s="27"/>
      <c r="I49" s="49">
        <v>0.0001</v>
      </c>
      <c r="J49" s="27"/>
      <c r="K49" s="36">
        <v>0</v>
      </c>
      <c r="L49" s="27"/>
      <c r="M49" s="43">
        <f t="shared" si="0"/>
        <v>0</v>
      </c>
      <c r="N49" s="27"/>
      <c r="O49" s="50">
        <v>14.65</v>
      </c>
      <c r="P49" s="27"/>
      <c r="Q49" s="27">
        <v>60</v>
      </c>
      <c r="R49" s="27"/>
      <c r="S49" s="43">
        <f t="shared" si="1"/>
        <v>0</v>
      </c>
      <c r="T49" s="27"/>
      <c r="U49" s="37">
        <v>0</v>
      </c>
      <c r="W49" s="43">
        <f t="shared" si="2"/>
        <v>0</v>
      </c>
      <c r="X49" s="43"/>
      <c r="Y49" s="51">
        <f t="shared" si="3"/>
        <v>0</v>
      </c>
    </row>
    <row r="50" spans="1:25" ht="15">
      <c r="A50" s="92"/>
      <c r="C50" s="36"/>
      <c r="E50" s="36">
        <v>0</v>
      </c>
      <c r="F50" s="43"/>
      <c r="G50" s="36">
        <v>0</v>
      </c>
      <c r="H50" s="27"/>
      <c r="I50" s="49">
        <v>0.0001</v>
      </c>
      <c r="J50" s="27"/>
      <c r="K50" s="36">
        <v>0</v>
      </c>
      <c r="L50" s="27"/>
      <c r="M50" s="43">
        <f t="shared" si="0"/>
        <v>0</v>
      </c>
      <c r="N50" s="27"/>
      <c r="O50" s="50">
        <v>14.65</v>
      </c>
      <c r="P50" s="27"/>
      <c r="Q50" s="27">
        <v>60</v>
      </c>
      <c r="R50" s="27"/>
      <c r="S50" s="43">
        <f t="shared" si="1"/>
        <v>0</v>
      </c>
      <c r="T50" s="27"/>
      <c r="U50" s="37">
        <v>0</v>
      </c>
      <c r="W50" s="43">
        <f t="shared" si="2"/>
        <v>0</v>
      </c>
      <c r="X50" s="43"/>
      <c r="Y50" s="51">
        <f t="shared" si="3"/>
        <v>0</v>
      </c>
    </row>
    <row r="51" spans="1:25" ht="15">
      <c r="A51" s="92"/>
      <c r="C51" s="36"/>
      <c r="E51" s="36">
        <v>0</v>
      </c>
      <c r="F51" s="43"/>
      <c r="G51" s="36">
        <v>0</v>
      </c>
      <c r="H51" s="27"/>
      <c r="I51" s="49">
        <v>0.0001</v>
      </c>
      <c r="J51" s="27"/>
      <c r="K51" s="36">
        <v>0</v>
      </c>
      <c r="L51" s="27"/>
      <c r="M51" s="43">
        <f t="shared" si="0"/>
        <v>0</v>
      </c>
      <c r="N51" s="27"/>
      <c r="O51" s="50">
        <v>14.65</v>
      </c>
      <c r="P51" s="27"/>
      <c r="Q51" s="27">
        <v>60</v>
      </c>
      <c r="R51" s="27"/>
      <c r="S51" s="43">
        <f t="shared" si="1"/>
        <v>0</v>
      </c>
      <c r="T51" s="27"/>
      <c r="U51" s="37">
        <v>0</v>
      </c>
      <c r="W51" s="43">
        <f t="shared" si="2"/>
        <v>0</v>
      </c>
      <c r="X51" s="43"/>
      <c r="Y51" s="51">
        <f t="shared" si="3"/>
        <v>0</v>
      </c>
    </row>
    <row r="52" spans="1:25" ht="15">
      <c r="A52" s="92"/>
      <c r="C52" s="36"/>
      <c r="E52" s="36">
        <v>0</v>
      </c>
      <c r="F52" s="43"/>
      <c r="G52" s="36">
        <v>0</v>
      </c>
      <c r="H52" s="27"/>
      <c r="I52" s="49">
        <v>0.0001</v>
      </c>
      <c r="J52" s="27"/>
      <c r="K52" s="36">
        <v>0</v>
      </c>
      <c r="L52" s="27"/>
      <c r="M52" s="43">
        <f t="shared" si="0"/>
        <v>0</v>
      </c>
      <c r="N52" s="27"/>
      <c r="O52" s="50">
        <v>14.65</v>
      </c>
      <c r="P52" s="27"/>
      <c r="Q52" s="27">
        <v>60</v>
      </c>
      <c r="R52" s="27"/>
      <c r="S52" s="43">
        <f t="shared" si="1"/>
        <v>0</v>
      </c>
      <c r="T52" s="27"/>
      <c r="U52" s="37">
        <v>0</v>
      </c>
      <c r="W52" s="43">
        <f t="shared" si="2"/>
        <v>0</v>
      </c>
      <c r="X52" s="43"/>
      <c r="Y52" s="51">
        <f t="shared" si="3"/>
        <v>0</v>
      </c>
    </row>
    <row r="53" spans="1:25" ht="15">
      <c r="A53" s="92"/>
      <c r="C53" s="36"/>
      <c r="E53" s="36">
        <v>0</v>
      </c>
      <c r="F53" s="43"/>
      <c r="G53" s="36">
        <v>0</v>
      </c>
      <c r="H53" s="27"/>
      <c r="I53" s="49">
        <v>0.0001</v>
      </c>
      <c r="J53" s="27"/>
      <c r="K53" s="36">
        <v>0</v>
      </c>
      <c r="L53" s="27"/>
      <c r="M53" s="43">
        <f t="shared" si="0"/>
        <v>0</v>
      </c>
      <c r="N53" s="27"/>
      <c r="O53" s="50">
        <v>14.65</v>
      </c>
      <c r="P53" s="27"/>
      <c r="Q53" s="27">
        <v>60</v>
      </c>
      <c r="R53" s="27"/>
      <c r="S53" s="43">
        <f t="shared" si="1"/>
        <v>0</v>
      </c>
      <c r="T53" s="27"/>
      <c r="U53" s="37">
        <v>0</v>
      </c>
      <c r="W53" s="43">
        <f t="shared" si="2"/>
        <v>0</v>
      </c>
      <c r="X53" s="43"/>
      <c r="Y53" s="51">
        <f t="shared" si="3"/>
        <v>0</v>
      </c>
    </row>
  </sheetData>
  <sheetProtection algorithmName="SHA-512" hashValue="f4x9R4E2EwgAd/G736LwXy7Up2Ta0rVAle0wuH/rswmVjJpv7MJ2oIkYUkLcBs18MkwJRcQAbQSp5uRwzFYpxg==" saltValue="bG/+GyWx1KVTgn6jfbNK3g==" spinCount="100000" sheet="1" objects="1" scenarios="1"/>
  <mergeCells count="1">
    <mergeCell ref="A1:Y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83D27-177A-443E-AC17-E6195D52A115}">
  <dimension ref="A1:Q33"/>
  <sheetViews>
    <sheetView zoomScale="80" zoomScaleNormal="80" workbookViewId="0" topLeftCell="A1">
      <selection activeCell="E5" sqref="E5"/>
    </sheetView>
  </sheetViews>
  <sheetFormatPr defaultColWidth="9.00390625" defaultRowHeight="14.25"/>
  <cols>
    <col min="1" max="1" width="18.625" style="2" customWidth="1"/>
    <col min="2" max="2" width="1.625" style="2" customWidth="1"/>
    <col min="3" max="3" width="12.625" style="2" customWidth="1"/>
    <col min="4" max="4" width="1.625" style="2" customWidth="1"/>
    <col min="5" max="5" width="12.625" style="3" customWidth="1"/>
    <col min="6" max="6" width="1.625" style="2" customWidth="1"/>
    <col min="7" max="7" width="12.625" style="3" customWidth="1"/>
    <col min="8" max="8" width="1.625" style="2" customWidth="1"/>
    <col min="9" max="9" width="12.625" style="2" customWidth="1"/>
    <col min="10" max="10" width="1.625" style="2" customWidth="1"/>
    <col min="11" max="11" width="14.625" style="2" customWidth="1"/>
    <col min="12" max="12" width="1.625" style="2" customWidth="1"/>
    <col min="13" max="13" width="12.625" style="3" customWidth="1"/>
    <col min="14" max="14" width="1.625" style="2" customWidth="1"/>
    <col min="15" max="15" width="12.625" style="2" customWidth="1"/>
    <col min="16" max="16" width="1.625" style="2" customWidth="1"/>
    <col min="17" max="17" width="14.625" style="2" customWidth="1"/>
    <col min="18" max="16384" width="9.00390625" style="2" customWidth="1"/>
  </cols>
  <sheetData>
    <row r="1" spans="1:17" ht="2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ht="18.75" customHeight="1"/>
    <row r="3" spans="13:17" ht="15.75">
      <c r="M3" s="54" t="s">
        <v>1</v>
      </c>
      <c r="N3" s="54"/>
      <c r="O3" s="54"/>
      <c r="P3" s="54"/>
      <c r="Q3" s="54"/>
    </row>
    <row r="4" spans="1:17" ht="53.25">
      <c r="A4" s="4" t="s">
        <v>2</v>
      </c>
      <c r="C4" s="5" t="s">
        <v>3</v>
      </c>
      <c r="E4" s="6" t="s">
        <v>4</v>
      </c>
      <c r="F4" s="7"/>
      <c r="G4" s="8" t="s">
        <v>5</v>
      </c>
      <c r="H4" s="9"/>
      <c r="I4" s="10" t="s">
        <v>6</v>
      </c>
      <c r="J4" s="9"/>
      <c r="K4" s="10" t="s">
        <v>7</v>
      </c>
      <c r="L4" s="7"/>
      <c r="M4" s="6" t="s">
        <v>8</v>
      </c>
      <c r="N4" s="9"/>
      <c r="O4" s="5" t="s">
        <v>9</v>
      </c>
      <c r="P4" s="9"/>
      <c r="Q4" s="5" t="s">
        <v>10</v>
      </c>
    </row>
    <row r="5" spans="1:17" ht="20.1" customHeight="1">
      <c r="A5" s="11" t="s">
        <v>11</v>
      </c>
      <c r="C5" s="12" t="s">
        <v>12</v>
      </c>
      <c r="E5" s="90">
        <v>79.28</v>
      </c>
      <c r="G5" s="13">
        <v>16.042</v>
      </c>
      <c r="H5" s="11"/>
      <c r="I5" s="14">
        <v>667</v>
      </c>
      <c r="J5" s="15"/>
      <c r="K5" s="14">
        <v>343.01</v>
      </c>
      <c r="M5" s="16">
        <f>$E5*G5/100</f>
        <v>12.7180976</v>
      </c>
      <c r="N5" s="11"/>
      <c r="O5" s="15">
        <f>$E5*I5/100</f>
        <v>528.7976</v>
      </c>
      <c r="P5" s="15"/>
      <c r="Q5" s="15">
        <f>$E5*K5/100</f>
        <v>271.938328</v>
      </c>
    </row>
    <row r="6" spans="1:17" ht="20.1" customHeight="1">
      <c r="A6" s="11" t="s">
        <v>13</v>
      </c>
      <c r="C6" s="12" t="s">
        <v>14</v>
      </c>
      <c r="E6" s="90">
        <v>3.55</v>
      </c>
      <c r="G6" s="13">
        <v>30.069</v>
      </c>
      <c r="H6" s="11"/>
      <c r="I6" s="14">
        <v>706.6</v>
      </c>
      <c r="J6" s="15"/>
      <c r="K6" s="14">
        <v>549.59</v>
      </c>
      <c r="M6" s="16">
        <f aca="true" t="shared" si="0" ref="M6:M24">$E6*G6/100</f>
        <v>1.0674495</v>
      </c>
      <c r="N6" s="11"/>
      <c r="O6" s="15">
        <f aca="true" t="shared" si="1" ref="O6:O24">$E6*I6/100</f>
        <v>25.0843</v>
      </c>
      <c r="P6" s="15"/>
      <c r="Q6" s="15">
        <f aca="true" t="shared" si="2" ref="Q6:Q24">$E6*K6/100</f>
        <v>19.510445</v>
      </c>
    </row>
    <row r="7" spans="1:17" ht="20.1" customHeight="1">
      <c r="A7" s="11" t="s">
        <v>15</v>
      </c>
      <c r="C7" s="12" t="s">
        <v>16</v>
      </c>
      <c r="E7" s="90">
        <v>3.43</v>
      </c>
      <c r="G7" s="13">
        <v>44.096</v>
      </c>
      <c r="H7" s="11"/>
      <c r="I7" s="14">
        <v>615.5</v>
      </c>
      <c r="J7" s="15"/>
      <c r="K7" s="14">
        <v>665.59</v>
      </c>
      <c r="M7" s="16">
        <f t="shared" si="0"/>
        <v>1.5124928</v>
      </c>
      <c r="N7" s="11"/>
      <c r="O7" s="15">
        <f t="shared" si="1"/>
        <v>21.11165</v>
      </c>
      <c r="P7" s="15"/>
      <c r="Q7" s="15">
        <f t="shared" si="2"/>
        <v>22.829737</v>
      </c>
    </row>
    <row r="8" spans="1:17" ht="20.1" customHeight="1">
      <c r="A8" s="11" t="s">
        <v>17</v>
      </c>
      <c r="C8" s="12" t="s">
        <v>18</v>
      </c>
      <c r="E8" s="90">
        <v>1.8</v>
      </c>
      <c r="G8" s="13">
        <v>58.122</v>
      </c>
      <c r="H8" s="11"/>
      <c r="I8" s="14">
        <v>527.9</v>
      </c>
      <c r="J8" s="15"/>
      <c r="K8" s="14">
        <v>734.08</v>
      </c>
      <c r="M8" s="16">
        <f t="shared" si="0"/>
        <v>1.0461960000000001</v>
      </c>
      <c r="N8" s="11"/>
      <c r="O8" s="15">
        <f t="shared" si="1"/>
        <v>9.5022</v>
      </c>
      <c r="P8" s="15"/>
      <c r="Q8" s="15">
        <f t="shared" si="2"/>
        <v>13.21344</v>
      </c>
    </row>
    <row r="9" spans="1:17" ht="20.1" customHeight="1">
      <c r="A9" s="11" t="s">
        <v>19</v>
      </c>
      <c r="C9" s="12" t="s">
        <v>18</v>
      </c>
      <c r="E9" s="90">
        <v>1.54</v>
      </c>
      <c r="G9" s="13">
        <v>58.122</v>
      </c>
      <c r="H9" s="11"/>
      <c r="I9" s="14">
        <v>550.9</v>
      </c>
      <c r="J9" s="15"/>
      <c r="K9" s="14">
        <v>765.22</v>
      </c>
      <c r="M9" s="16">
        <f t="shared" si="0"/>
        <v>0.8950788</v>
      </c>
      <c r="N9" s="11"/>
      <c r="O9" s="15">
        <f t="shared" si="1"/>
        <v>8.48386</v>
      </c>
      <c r="P9" s="15"/>
      <c r="Q9" s="15">
        <f t="shared" si="2"/>
        <v>11.784388000000002</v>
      </c>
    </row>
    <row r="10" spans="1:17" ht="20.1" customHeight="1">
      <c r="A10" s="11" t="s">
        <v>20</v>
      </c>
      <c r="C10" s="12" t="s">
        <v>21</v>
      </c>
      <c r="E10" s="90">
        <v>1.66</v>
      </c>
      <c r="G10" s="13">
        <v>72.149</v>
      </c>
      <c r="H10" s="11"/>
      <c r="I10" s="14">
        <v>490.4</v>
      </c>
      <c r="J10" s="15"/>
      <c r="K10" s="14">
        <v>828.6700000000001</v>
      </c>
      <c r="M10" s="16">
        <f t="shared" si="0"/>
        <v>1.1976734</v>
      </c>
      <c r="N10" s="11"/>
      <c r="O10" s="15">
        <f t="shared" si="1"/>
        <v>8.14064</v>
      </c>
      <c r="P10" s="15"/>
      <c r="Q10" s="15">
        <f t="shared" si="2"/>
        <v>13.755922</v>
      </c>
    </row>
    <row r="11" spans="1:17" ht="20.1" customHeight="1">
      <c r="A11" s="11" t="s">
        <v>22</v>
      </c>
      <c r="C11" s="12" t="s">
        <v>21</v>
      </c>
      <c r="E11" s="90">
        <v>1.3</v>
      </c>
      <c r="G11" s="13">
        <v>72.149</v>
      </c>
      <c r="H11" s="11"/>
      <c r="I11" s="14">
        <v>488.8</v>
      </c>
      <c r="J11" s="15"/>
      <c r="K11" s="14">
        <v>845.47</v>
      </c>
      <c r="M11" s="16">
        <f t="shared" si="0"/>
        <v>0.937937</v>
      </c>
      <c r="N11" s="11"/>
      <c r="O11" s="15">
        <f t="shared" si="1"/>
        <v>6.354400000000001</v>
      </c>
      <c r="P11" s="15"/>
      <c r="Q11" s="15">
        <f t="shared" si="2"/>
        <v>10.99111</v>
      </c>
    </row>
    <row r="12" spans="1:17" ht="20.1" customHeight="1">
      <c r="A12" s="11" t="s">
        <v>23</v>
      </c>
      <c r="C12" s="12" t="s">
        <v>24</v>
      </c>
      <c r="E12" s="90">
        <v>1.92</v>
      </c>
      <c r="G12" s="13">
        <v>86.175</v>
      </c>
      <c r="H12" s="11"/>
      <c r="I12" s="14">
        <v>436.9</v>
      </c>
      <c r="J12" s="15"/>
      <c r="K12" s="14">
        <v>913.47</v>
      </c>
      <c r="M12" s="16">
        <f t="shared" si="0"/>
        <v>1.6545599999999998</v>
      </c>
      <c r="N12" s="11"/>
      <c r="O12" s="15">
        <f t="shared" si="1"/>
        <v>8.38848</v>
      </c>
      <c r="P12" s="15"/>
      <c r="Q12" s="15">
        <f t="shared" si="2"/>
        <v>17.538624</v>
      </c>
    </row>
    <row r="13" spans="1:17" ht="20.1" customHeight="1">
      <c r="A13" s="11" t="s">
        <v>25</v>
      </c>
      <c r="C13" s="12" t="s">
        <v>26</v>
      </c>
      <c r="E13" s="90">
        <v>0.88</v>
      </c>
      <c r="G13" s="13">
        <v>100.202</v>
      </c>
      <c r="H13" s="11"/>
      <c r="I13" s="14">
        <v>396.8</v>
      </c>
      <c r="J13" s="15"/>
      <c r="K13" s="14">
        <v>972.5699999999999</v>
      </c>
      <c r="M13" s="16">
        <f t="shared" si="0"/>
        <v>0.8817775999999999</v>
      </c>
      <c r="N13" s="11"/>
      <c r="O13" s="15">
        <f t="shared" si="1"/>
        <v>3.4918400000000003</v>
      </c>
      <c r="P13" s="15"/>
      <c r="Q13" s="15">
        <f t="shared" si="2"/>
        <v>8.558615999999999</v>
      </c>
    </row>
    <row r="14" spans="1:17" ht="20.1" customHeight="1">
      <c r="A14" s="11" t="s">
        <v>27</v>
      </c>
      <c r="C14" s="12" t="s">
        <v>28</v>
      </c>
      <c r="E14" s="90">
        <v>0.75</v>
      </c>
      <c r="G14" s="13">
        <v>114.229</v>
      </c>
      <c r="H14" s="11"/>
      <c r="I14" s="14">
        <v>360.7</v>
      </c>
      <c r="J14" s="15"/>
      <c r="K14" s="14">
        <v>1023.8700000000001</v>
      </c>
      <c r="M14" s="16">
        <f t="shared" si="0"/>
        <v>0.8567175</v>
      </c>
      <c r="N14" s="11"/>
      <c r="O14" s="15">
        <f t="shared" si="1"/>
        <v>2.70525</v>
      </c>
      <c r="P14" s="15"/>
      <c r="Q14" s="15">
        <f t="shared" si="2"/>
        <v>7.679025000000001</v>
      </c>
    </row>
    <row r="15" spans="1:17" ht="20.1" customHeight="1">
      <c r="A15" s="11" t="s">
        <v>29</v>
      </c>
      <c r="C15" s="12" t="s">
        <v>30</v>
      </c>
      <c r="E15" s="90">
        <v>0</v>
      </c>
      <c r="G15" s="13">
        <v>128.255</v>
      </c>
      <c r="H15" s="11"/>
      <c r="I15" s="14">
        <v>330.7</v>
      </c>
      <c r="J15" s="15"/>
      <c r="K15" s="14">
        <v>1070.47</v>
      </c>
      <c r="M15" s="16">
        <f t="shared" si="0"/>
        <v>0</v>
      </c>
      <c r="N15" s="11"/>
      <c r="O15" s="15">
        <f t="shared" si="1"/>
        <v>0</v>
      </c>
      <c r="P15" s="15"/>
      <c r="Q15" s="15">
        <f t="shared" si="2"/>
        <v>0</v>
      </c>
    </row>
    <row r="16" spans="1:17" ht="20.1" customHeight="1">
      <c r="A16" s="11" t="s">
        <v>31</v>
      </c>
      <c r="C16" s="12" t="s">
        <v>32</v>
      </c>
      <c r="E16" s="90">
        <v>0</v>
      </c>
      <c r="G16" s="13">
        <v>142.282</v>
      </c>
      <c r="H16" s="11"/>
      <c r="I16" s="14">
        <v>304.6</v>
      </c>
      <c r="J16" s="15"/>
      <c r="K16" s="14">
        <v>1111.8700000000001</v>
      </c>
      <c r="M16" s="16">
        <f t="shared" si="0"/>
        <v>0</v>
      </c>
      <c r="N16" s="11"/>
      <c r="O16" s="15">
        <f t="shared" si="1"/>
        <v>0</v>
      </c>
      <c r="P16" s="15"/>
      <c r="Q16" s="15">
        <f t="shared" si="2"/>
        <v>0</v>
      </c>
    </row>
    <row r="17" spans="1:17" ht="20.1" customHeight="1">
      <c r="A17" s="11" t="s">
        <v>33</v>
      </c>
      <c r="C17" s="12"/>
      <c r="E17" s="90">
        <v>0</v>
      </c>
      <c r="G17" s="13">
        <v>28.9586</v>
      </c>
      <c r="H17" s="11"/>
      <c r="I17" s="14">
        <v>551.9</v>
      </c>
      <c r="J17" s="15"/>
      <c r="K17" s="14">
        <v>238.70000000000002</v>
      </c>
      <c r="M17" s="16">
        <f t="shared" si="0"/>
        <v>0</v>
      </c>
      <c r="N17" s="11"/>
      <c r="O17" s="15">
        <f t="shared" si="1"/>
        <v>0</v>
      </c>
      <c r="P17" s="15"/>
      <c r="Q17" s="15">
        <f t="shared" si="2"/>
        <v>0</v>
      </c>
    </row>
    <row r="18" spans="1:17" ht="20.1" customHeight="1">
      <c r="A18" s="11" t="s">
        <v>34</v>
      </c>
      <c r="C18" s="12" t="s">
        <v>35</v>
      </c>
      <c r="E18" s="90">
        <v>2.44</v>
      </c>
      <c r="G18" s="13">
        <v>28.0135</v>
      </c>
      <c r="H18" s="11"/>
      <c r="I18" s="14">
        <v>492.5</v>
      </c>
      <c r="J18" s="15"/>
      <c r="K18" s="14">
        <v>227.14000000000001</v>
      </c>
      <c r="M18" s="16">
        <f t="shared" si="0"/>
        <v>0.6835294000000001</v>
      </c>
      <c r="N18" s="11"/>
      <c r="O18" s="15">
        <f t="shared" si="1"/>
        <v>12.017000000000001</v>
      </c>
      <c r="P18" s="15"/>
      <c r="Q18" s="15">
        <f t="shared" si="2"/>
        <v>5.542216000000001</v>
      </c>
    </row>
    <row r="19" spans="1:17" ht="20.1" customHeight="1">
      <c r="A19" s="11" t="s">
        <v>36</v>
      </c>
      <c r="C19" s="12" t="s">
        <v>37</v>
      </c>
      <c r="E19" s="90">
        <v>0</v>
      </c>
      <c r="G19" s="13">
        <v>31.9988</v>
      </c>
      <c r="H19" s="11"/>
      <c r="I19" s="14">
        <v>731.4</v>
      </c>
      <c r="J19" s="15"/>
      <c r="K19" s="14">
        <v>278.24</v>
      </c>
      <c r="M19" s="16">
        <f t="shared" si="0"/>
        <v>0</v>
      </c>
      <c r="N19" s="11"/>
      <c r="O19" s="15">
        <f t="shared" si="1"/>
        <v>0</v>
      </c>
      <c r="P19" s="15"/>
      <c r="Q19" s="15">
        <f t="shared" si="2"/>
        <v>0</v>
      </c>
    </row>
    <row r="20" spans="1:17" ht="20.1" customHeight="1">
      <c r="A20" s="17" t="s">
        <v>38</v>
      </c>
      <c r="C20" s="12" t="s">
        <v>39</v>
      </c>
      <c r="E20" s="90">
        <v>1.3</v>
      </c>
      <c r="G20" s="13">
        <v>44.01</v>
      </c>
      <c r="H20" s="11"/>
      <c r="I20" s="14">
        <v>1070</v>
      </c>
      <c r="J20" s="15"/>
      <c r="K20" s="14">
        <v>547.45</v>
      </c>
      <c r="M20" s="16">
        <f t="shared" si="0"/>
        <v>0.57213</v>
      </c>
      <c r="N20" s="11"/>
      <c r="O20" s="15">
        <f t="shared" si="1"/>
        <v>13.91</v>
      </c>
      <c r="P20" s="15"/>
      <c r="Q20" s="15">
        <f t="shared" si="2"/>
        <v>7.11685</v>
      </c>
    </row>
    <row r="21" spans="1:17" ht="20.1" customHeight="1">
      <c r="A21" s="17" t="s">
        <v>40</v>
      </c>
      <c r="C21" s="12" t="s">
        <v>41</v>
      </c>
      <c r="E21" s="90">
        <v>0</v>
      </c>
      <c r="G21" s="13">
        <v>34.082</v>
      </c>
      <c r="H21" s="11"/>
      <c r="I21" s="14">
        <v>1306.5</v>
      </c>
      <c r="J21" s="15"/>
      <c r="K21" s="14">
        <v>672.48</v>
      </c>
      <c r="M21" s="16">
        <f t="shared" si="0"/>
        <v>0</v>
      </c>
      <c r="N21" s="11"/>
      <c r="O21" s="15">
        <f t="shared" si="1"/>
        <v>0</v>
      </c>
      <c r="P21" s="15"/>
      <c r="Q21" s="15">
        <f t="shared" si="2"/>
        <v>0</v>
      </c>
    </row>
    <row r="22" spans="1:17" ht="20.1" customHeight="1">
      <c r="A22" s="17" t="s">
        <v>42</v>
      </c>
      <c r="C22" s="12" t="s">
        <v>43</v>
      </c>
      <c r="E22" s="90">
        <v>0</v>
      </c>
      <c r="G22" s="13">
        <v>2.0159</v>
      </c>
      <c r="H22" s="11"/>
      <c r="I22" s="14">
        <v>190.7</v>
      </c>
      <c r="J22" s="15"/>
      <c r="K22" s="14">
        <v>59.77000000000004</v>
      </c>
      <c r="M22" s="16">
        <f t="shared" si="0"/>
        <v>0</v>
      </c>
      <c r="N22" s="11"/>
      <c r="O22" s="15">
        <f t="shared" si="1"/>
        <v>0</v>
      </c>
      <c r="P22" s="15"/>
      <c r="Q22" s="15">
        <f t="shared" si="2"/>
        <v>0</v>
      </c>
    </row>
    <row r="23" spans="1:17" ht="20.1" customHeight="1">
      <c r="A23" s="11" t="s">
        <v>44</v>
      </c>
      <c r="C23" s="12" t="s">
        <v>45</v>
      </c>
      <c r="E23" s="90">
        <v>0.15</v>
      </c>
      <c r="G23" s="13">
        <v>39.948</v>
      </c>
      <c r="H23" s="11"/>
      <c r="I23" s="14">
        <v>705.32</v>
      </c>
      <c r="J23" s="15"/>
      <c r="K23" s="14">
        <v>271.24</v>
      </c>
      <c r="M23" s="16">
        <f t="shared" si="0"/>
        <v>0.059921999999999996</v>
      </c>
      <c r="N23" s="11"/>
      <c r="O23" s="15">
        <f t="shared" si="1"/>
        <v>1.05798</v>
      </c>
      <c r="P23" s="15"/>
      <c r="Q23" s="15">
        <f t="shared" si="2"/>
        <v>0.40686</v>
      </c>
    </row>
    <row r="24" spans="1:17" ht="20.1" customHeight="1">
      <c r="A24" s="11" t="s">
        <v>46</v>
      </c>
      <c r="C24" s="12" t="s">
        <v>47</v>
      </c>
      <c r="E24" s="91">
        <v>0</v>
      </c>
      <c r="G24" s="13">
        <v>4.0026</v>
      </c>
      <c r="H24" s="11"/>
      <c r="I24" s="14">
        <v>33</v>
      </c>
      <c r="J24" s="15"/>
      <c r="K24" s="14">
        <v>9.350000000000023</v>
      </c>
      <c r="M24" s="18">
        <f t="shared" si="0"/>
        <v>0</v>
      </c>
      <c r="N24" s="11"/>
      <c r="O24" s="19">
        <f t="shared" si="1"/>
        <v>0</v>
      </c>
      <c r="P24" s="15"/>
      <c r="Q24" s="19">
        <f t="shared" si="2"/>
        <v>0</v>
      </c>
    </row>
    <row r="25" spans="1:17" ht="15.75">
      <c r="A25" s="20" t="s">
        <v>48</v>
      </c>
      <c r="B25" s="11"/>
      <c r="C25" s="11"/>
      <c r="D25" s="11"/>
      <c r="E25" s="21">
        <f>SUM(E5:E24)</f>
        <v>100</v>
      </c>
      <c r="F25" s="11"/>
      <c r="G25" s="16"/>
      <c r="H25" s="11"/>
      <c r="I25" s="11"/>
      <c r="J25" s="11"/>
      <c r="K25" s="11"/>
      <c r="M25" s="21">
        <f>SUM(M5:M24)</f>
        <v>24.083561600000003</v>
      </c>
      <c r="N25" s="11"/>
      <c r="O25" s="22">
        <f>SUM(O5:O24)</f>
        <v>649.0452000000001</v>
      </c>
      <c r="P25" s="15"/>
      <c r="Q25" s="22">
        <f>SUM(Q5:Q24)</f>
        <v>410.865561</v>
      </c>
    </row>
    <row r="26" spans="1:11" ht="15">
      <c r="A26" s="11"/>
      <c r="B26" s="11"/>
      <c r="C26" s="11"/>
      <c r="D26" s="11"/>
      <c r="E26" s="16"/>
      <c r="F26" s="11"/>
      <c r="G26" s="16"/>
      <c r="H26" s="11"/>
      <c r="I26" s="11"/>
      <c r="J26" s="11"/>
      <c r="K26" s="11"/>
    </row>
    <row r="27" spans="1:11" ht="15.75">
      <c r="A27" s="20" t="s">
        <v>49</v>
      </c>
      <c r="B27" s="20"/>
      <c r="C27" s="20"/>
      <c r="D27" s="20"/>
      <c r="E27" s="23">
        <f>M25/G17</f>
        <v>0.8316549004440823</v>
      </c>
      <c r="F27" s="11"/>
      <c r="G27" s="16"/>
      <c r="H27" s="11"/>
      <c r="I27" s="11"/>
      <c r="J27" s="11"/>
      <c r="K27" s="11"/>
    </row>
    <row r="28" spans="1:11" ht="15">
      <c r="A28" s="11"/>
      <c r="B28" s="11"/>
      <c r="C28" s="11"/>
      <c r="D28" s="11"/>
      <c r="E28" s="16"/>
      <c r="F28" s="11"/>
      <c r="G28" s="16"/>
      <c r="H28" s="11"/>
      <c r="I28" s="11"/>
      <c r="J28" s="11"/>
      <c r="K28" s="11"/>
    </row>
    <row r="30" spans="1:9" ht="14.25">
      <c r="A30" s="24" t="s">
        <v>50</v>
      </c>
      <c r="B30" s="24"/>
      <c r="C30" s="24"/>
      <c r="D30" s="24"/>
      <c r="E30" s="25"/>
      <c r="F30" s="24"/>
      <c r="G30" s="26"/>
      <c r="H30" s="24"/>
      <c r="I30" s="26"/>
    </row>
    <row r="31" spans="1:9" ht="14.25">
      <c r="A31" s="55" t="s">
        <v>51</v>
      </c>
      <c r="B31" s="55"/>
      <c r="C31" s="55"/>
      <c r="D31" s="55"/>
      <c r="E31" s="55"/>
      <c r="F31" s="55"/>
      <c r="G31" s="55"/>
      <c r="H31" s="55"/>
      <c r="I31" s="55"/>
    </row>
    <row r="32" spans="1:9" ht="14.25">
      <c r="A32" s="55" t="s">
        <v>52</v>
      </c>
      <c r="B32" s="55"/>
      <c r="C32" s="55"/>
      <c r="D32" s="55"/>
      <c r="E32" s="55"/>
      <c r="F32" s="55"/>
      <c r="G32" s="55"/>
      <c r="H32" s="55"/>
      <c r="I32" s="55"/>
    </row>
    <row r="33" spans="1:9" ht="14.25">
      <c r="A33" s="55" t="s">
        <v>53</v>
      </c>
      <c r="B33" s="55"/>
      <c r="C33" s="55"/>
      <c r="D33" s="55"/>
      <c r="E33" s="55"/>
      <c r="F33" s="55"/>
      <c r="G33" s="55"/>
      <c r="H33" s="55"/>
      <c r="I33" s="55"/>
    </row>
  </sheetData>
  <sheetProtection algorithmName="SHA-512" hashValue="V0LPCtCBaW4ADLOpA2G+CntEpUQJSvkKgC39Lvsb5V13vHgrXccvG+vbuFOQRPcVPa67e0Ao87lU72yFRj151w==" saltValue="gYMg5pqjWddRVt30C+yQGA==" spinCount="100000" sheet="1" objects="1" scenarios="1" selectLockedCells="1"/>
  <mergeCells count="5">
    <mergeCell ref="A1:Q1"/>
    <mergeCell ref="M3:Q3"/>
    <mergeCell ref="A31:I31"/>
    <mergeCell ref="A32:I32"/>
    <mergeCell ref="A33:I33"/>
  </mergeCells>
  <conditionalFormatting sqref="E25">
    <cfRule type="cellIs" priority="1" dxfId="0" operator="lessThan">
      <formula>100</formula>
    </cfRule>
    <cfRule type="cellIs" priority="2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23519-3A0E-4B39-83FA-ED7F9019400B}">
  <dimension ref="B1:I42"/>
  <sheetViews>
    <sheetView zoomScale="90" zoomScaleNormal="90" workbookViewId="0" topLeftCell="A1"/>
  </sheetViews>
  <sheetFormatPr defaultColWidth="9.00390625" defaultRowHeight="14.25"/>
  <sheetData>
    <row r="1" spans="2:9" ht="21">
      <c r="B1" s="60" t="s">
        <v>158</v>
      </c>
      <c r="C1" s="60"/>
      <c r="D1" s="60"/>
      <c r="E1" s="60"/>
      <c r="F1" s="60"/>
      <c r="G1" s="60"/>
      <c r="H1" s="60"/>
      <c r="I1" s="60"/>
    </row>
    <row r="42" ht="14.25">
      <c r="B42" s="75" t="s">
        <v>159</v>
      </c>
    </row>
  </sheetData>
  <mergeCells count="1">
    <mergeCell ref="B1:I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75435-2979-4A36-B5E0-CC8264C37F12}">
  <dimension ref="A1:AA643"/>
  <sheetViews>
    <sheetView zoomScale="90" zoomScaleNormal="90" workbookViewId="0" topLeftCell="A1">
      <selection activeCell="A7" sqref="A7"/>
    </sheetView>
  </sheetViews>
  <sheetFormatPr defaultColWidth="9.00390625" defaultRowHeight="14.25"/>
  <cols>
    <col min="1" max="1" width="12.625" style="63" customWidth="1"/>
    <col min="2" max="2" width="1.625" style="63" customWidth="1"/>
    <col min="3" max="3" width="12.625" style="63" customWidth="1"/>
    <col min="4" max="4" width="1.625" style="63" customWidth="1"/>
    <col min="5" max="5" width="12.625" style="63" customWidth="1"/>
    <col min="6" max="6" width="1.625" style="63" customWidth="1"/>
    <col min="7" max="7" width="12.625" style="62" customWidth="1"/>
    <col min="8" max="8" width="1.625" style="63" customWidth="1"/>
    <col min="9" max="9" width="12.625" style="63" customWidth="1"/>
    <col min="10" max="10" width="1.625" style="63" customWidth="1"/>
    <col min="11" max="11" width="12.625" style="63" customWidth="1"/>
    <col min="12" max="12" width="1.625" style="63" customWidth="1"/>
    <col min="13" max="13" width="12.625" style="63" customWidth="1"/>
    <col min="14" max="14" width="1.625" style="63" customWidth="1"/>
    <col min="15" max="17" width="12.625" style="63" customWidth="1"/>
    <col min="18" max="23" width="8.625" style="62" customWidth="1"/>
    <col min="24" max="16384" width="9.00390625" style="63" customWidth="1"/>
  </cols>
  <sheetData>
    <row r="1" spans="1:19" ht="15.75">
      <c r="A1" s="56" t="s">
        <v>106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9"/>
      <c r="Q1" s="9"/>
      <c r="R1" s="31"/>
      <c r="S1" s="31"/>
    </row>
    <row r="2" spans="1:19" ht="15.75">
      <c r="A2" s="57" t="s">
        <v>157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"/>
      <c r="Q2" s="7"/>
      <c r="R2" s="31"/>
      <c r="S2" s="31"/>
    </row>
    <row r="5" spans="1:19" ht="47.25">
      <c r="A5" s="32" t="s">
        <v>107</v>
      </c>
      <c r="B5" s="33"/>
      <c r="C5" s="32" t="s">
        <v>108</v>
      </c>
      <c r="D5" s="33"/>
      <c r="E5" s="32" t="s">
        <v>109</v>
      </c>
      <c r="F5" s="33"/>
      <c r="G5" s="34" t="s">
        <v>8</v>
      </c>
      <c r="H5" s="33"/>
      <c r="I5" s="32" t="s">
        <v>110</v>
      </c>
      <c r="J5" s="33"/>
      <c r="K5" s="32" t="s">
        <v>111</v>
      </c>
      <c r="L5" s="33"/>
      <c r="M5" s="32" t="s">
        <v>112</v>
      </c>
      <c r="O5" s="32" t="s">
        <v>113</v>
      </c>
      <c r="P5" s="33"/>
      <c r="Q5" s="33"/>
      <c r="R5" s="35"/>
      <c r="S5" s="35"/>
    </row>
    <row r="7" spans="1:27" ht="14.25">
      <c r="A7" s="64">
        <v>2900</v>
      </c>
      <c r="B7" s="65"/>
      <c r="C7" s="64">
        <v>120</v>
      </c>
      <c r="D7" s="66"/>
      <c r="E7" s="67">
        <v>0.694</v>
      </c>
      <c r="F7" s="68"/>
      <c r="G7" s="69">
        <f>28.96*E7</f>
        <v>20.09824</v>
      </c>
      <c r="H7" s="68"/>
      <c r="I7" s="64">
        <v>657</v>
      </c>
      <c r="J7" s="65"/>
      <c r="K7" s="64">
        <v>381</v>
      </c>
      <c r="L7" s="70"/>
      <c r="M7" s="67">
        <v>14.65</v>
      </c>
      <c r="N7" s="66"/>
      <c r="O7" s="71">
        <v>60</v>
      </c>
      <c r="P7" s="70"/>
      <c r="Q7" s="70"/>
      <c r="R7" s="41"/>
      <c r="S7" s="41"/>
      <c r="T7" s="41"/>
      <c r="U7" s="41"/>
      <c r="V7" s="41"/>
      <c r="W7" s="41"/>
      <c r="X7" s="39"/>
      <c r="Y7" s="39"/>
      <c r="Z7" s="39"/>
      <c r="AA7" s="39"/>
    </row>
    <row r="8" spans="18:27" ht="14.25">
      <c r="R8" s="41"/>
      <c r="S8" s="41"/>
      <c r="T8" s="41"/>
      <c r="U8" s="41"/>
      <c r="V8" s="41"/>
      <c r="W8" s="41"/>
      <c r="X8" s="39"/>
      <c r="Y8" s="39"/>
      <c r="Z8" s="39"/>
      <c r="AA8" s="39"/>
    </row>
    <row r="9" spans="18:27" ht="14.25">
      <c r="R9" s="58" t="s">
        <v>114</v>
      </c>
      <c r="S9" s="58"/>
      <c r="T9" s="58"/>
      <c r="U9" s="58"/>
      <c r="V9" s="58"/>
      <c r="W9" s="58"/>
      <c r="X9" s="39"/>
      <c r="Y9" s="59" t="s">
        <v>115</v>
      </c>
      <c r="Z9" s="59"/>
      <c r="AA9" s="59"/>
    </row>
    <row r="10" spans="1:27" ht="45">
      <c r="A10" s="32" t="s">
        <v>107</v>
      </c>
      <c r="C10" s="40" t="s">
        <v>116</v>
      </c>
      <c r="E10" s="32" t="s">
        <v>117</v>
      </c>
      <c r="G10" s="33"/>
      <c r="R10" s="38" t="s">
        <v>118</v>
      </c>
      <c r="S10" s="38" t="s">
        <v>119</v>
      </c>
      <c r="T10" s="38" t="s">
        <v>120</v>
      </c>
      <c r="U10" s="38" t="s">
        <v>121</v>
      </c>
      <c r="V10" s="38" t="s">
        <v>122</v>
      </c>
      <c r="W10" s="38" t="s">
        <v>123</v>
      </c>
      <c r="X10" s="39"/>
      <c r="Y10" s="38" t="s">
        <v>124</v>
      </c>
      <c r="Z10" s="38" t="s">
        <v>125</v>
      </c>
      <c r="AA10" s="38" t="s">
        <v>126</v>
      </c>
    </row>
    <row r="11" spans="1:27" ht="14.25">
      <c r="A11" s="72">
        <f>$A$7</f>
        <v>2900</v>
      </c>
      <c r="C11" s="73">
        <f aca="true" t="shared" si="0" ref="C11:C74">IF(A11&lt;&gt;"",T11+(1-T11)/(EXP(U11))+V11*R11^W11,"")</f>
        <v>0.7830991051540497</v>
      </c>
      <c r="E11" s="74">
        <f aca="true" t="shared" si="1" ref="E11:E74">IF(A11="","",$M$7/(460+$O$7)*(460+$C$7)*C11/A11)</f>
        <v>0.004412462265579549</v>
      </c>
      <c r="G11" s="73"/>
      <c r="R11" s="41">
        <f aca="true" t="shared" si="2" ref="R11:R74">IF(A11&lt;&gt;"",A11/$I$7,"")</f>
        <v>4.41400304414003</v>
      </c>
      <c r="S11" s="41">
        <f aca="true" t="shared" si="3" ref="S11:S74">(460+$C$7)/$K$7</f>
        <v>1.5223097112860893</v>
      </c>
      <c r="T11" s="41">
        <f>1.39*(S11-0.92)^0.5-0.36*S11-0.101</f>
        <v>0.42972825159904093</v>
      </c>
      <c r="U11" s="41">
        <f aca="true" t="shared" si="4" ref="U11:U74">IF(A11&lt;&gt;"",(0.62-0.23*S11)*R11+(0.066/(S11-0.86)-0.037)*R11*R11+(0.32*R11*R11)/(10^(9*(S11-1))),"")</f>
        <v>2.4119868029588667</v>
      </c>
      <c r="V11" s="41">
        <f>0.132-0.32*LOG10(S11)</f>
        <v>0.07359903427605824</v>
      </c>
      <c r="W11" s="41">
        <f>10^(0.3016-0.49*S11+0.1824*S11*S11)</f>
        <v>0.9514082219109288</v>
      </c>
      <c r="X11" s="39"/>
      <c r="Y11" s="39">
        <f>((9.4+0.02*$G$7)*(460+$C$7)^1.5)/(209+19*$G$7+460+$C$7)</f>
        <v>116.93586328807939</v>
      </c>
      <c r="Z11" s="39">
        <f>3.5+986/(460+$C$7)+0.01*$G$7</f>
        <v>5.4009824</v>
      </c>
      <c r="AA11" s="39">
        <f>2.4-0.2*Z11</f>
        <v>1.3198035199999998</v>
      </c>
    </row>
    <row r="12" spans="1:27" ht="14.25">
      <c r="A12" s="72">
        <f>IF(A11="","",IF(A11-50&gt;0,A11-50,IF(A11-50=0,15,"")))</f>
        <v>2850</v>
      </c>
      <c r="C12" s="73">
        <f t="shared" si="0"/>
        <v>0.7814233143214477</v>
      </c>
      <c r="E12" s="74">
        <f t="shared" si="1"/>
        <v>0.004480265790681067</v>
      </c>
      <c r="G12" s="73"/>
      <c r="R12" s="41">
        <f t="shared" si="2"/>
        <v>4.337899543378995</v>
      </c>
      <c r="S12" s="41">
        <f t="shared" si="3"/>
        <v>1.5223097112860893</v>
      </c>
      <c r="T12" s="41">
        <f aca="true" t="shared" si="5" ref="T12:T75">1.39*(S12-0.92)^0.5-0.36*S12-0.101</f>
        <v>0.42972825159904093</v>
      </c>
      <c r="U12" s="41">
        <f t="shared" si="4"/>
        <v>2.3497156990278434</v>
      </c>
      <c r="V12" s="41">
        <f aca="true" t="shared" si="6" ref="V12:V75">0.132-0.32*LOG10(S12)</f>
        <v>0.07359903427605824</v>
      </c>
      <c r="W12" s="41">
        <f aca="true" t="shared" si="7" ref="W12:W75">10^(0.3016-0.49*S12+0.1824*S12*S12)</f>
        <v>0.9514082219109288</v>
      </c>
      <c r="X12" s="39"/>
      <c r="Y12" s="39">
        <f aca="true" t="shared" si="8" ref="Y12:Y75">((9.4+0.02*$G$7)*(460+$C$7)^1.5)/(209+19*$G$7+460+$C$7)</f>
        <v>116.93586328807939</v>
      </c>
      <c r="Z12" s="39">
        <f aca="true" t="shared" si="9" ref="Z12:Z75">3.5+986/(460+$C$7)+0.01*$G$7</f>
        <v>5.4009824</v>
      </c>
      <c r="AA12" s="39">
        <f aca="true" t="shared" si="10" ref="AA12:AA75">2.4-0.2*Z12</f>
        <v>1.3198035199999998</v>
      </c>
    </row>
    <row r="13" spans="1:27" ht="14.25">
      <c r="A13" s="72">
        <f aca="true" t="shared" si="11" ref="A13:A76">IF(A12="","",IF(A12-50&gt;0,A12-50,IF(A12-50=0,15,"")))</f>
        <v>2800</v>
      </c>
      <c r="C13" s="73">
        <f t="shared" si="0"/>
        <v>0.7799123083813605</v>
      </c>
      <c r="E13" s="74">
        <f t="shared" si="1"/>
        <v>0.0045514525304371015</v>
      </c>
      <c r="G13" s="73"/>
      <c r="R13" s="41">
        <f t="shared" si="2"/>
        <v>4.26179604261796</v>
      </c>
      <c r="S13" s="41">
        <f t="shared" si="3"/>
        <v>1.5223097112860893</v>
      </c>
      <c r="T13" s="41">
        <f t="shared" si="5"/>
        <v>0.42972825159904093</v>
      </c>
      <c r="U13" s="41">
        <f t="shared" si="4"/>
        <v>2.28817038894137</v>
      </c>
      <c r="V13" s="41">
        <f t="shared" si="6"/>
        <v>0.07359903427605824</v>
      </c>
      <c r="W13" s="41">
        <f t="shared" si="7"/>
        <v>0.9514082219109288</v>
      </c>
      <c r="X13" s="39"/>
      <c r="Y13" s="39">
        <f t="shared" si="8"/>
        <v>116.93586328807939</v>
      </c>
      <c r="Z13" s="39">
        <f t="shared" si="9"/>
        <v>5.4009824</v>
      </c>
      <c r="AA13" s="39">
        <f t="shared" si="10"/>
        <v>1.3198035199999998</v>
      </c>
    </row>
    <row r="14" spans="1:27" ht="14.25">
      <c r="A14" s="72">
        <f t="shared" si="11"/>
        <v>2750</v>
      </c>
      <c r="C14" s="73">
        <f t="shared" si="0"/>
        <v>0.7785715668734108</v>
      </c>
      <c r="E14" s="74">
        <f t="shared" si="1"/>
        <v>0.004626239583023336</v>
      </c>
      <c r="G14" s="73"/>
      <c r="R14" s="41">
        <f t="shared" si="2"/>
        <v>4.185692541856925</v>
      </c>
      <c r="S14" s="41">
        <f t="shared" si="3"/>
        <v>1.5223097112860893</v>
      </c>
      <c r="T14" s="41">
        <f t="shared" si="5"/>
        <v>0.42972825159904093</v>
      </c>
      <c r="U14" s="41">
        <f t="shared" si="4"/>
        <v>2.227350872699446</v>
      </c>
      <c r="V14" s="41">
        <f t="shared" si="6"/>
        <v>0.07359903427605824</v>
      </c>
      <c r="W14" s="41">
        <f t="shared" si="7"/>
        <v>0.9514082219109288</v>
      </c>
      <c r="X14" s="39"/>
      <c r="Y14" s="39">
        <f t="shared" si="8"/>
        <v>116.93586328807939</v>
      </c>
      <c r="Z14" s="39">
        <f t="shared" si="9"/>
        <v>5.4009824</v>
      </c>
      <c r="AA14" s="39">
        <f t="shared" si="10"/>
        <v>1.3198035199999998</v>
      </c>
    </row>
    <row r="15" spans="1:27" ht="14.25">
      <c r="A15" s="72">
        <f t="shared" si="11"/>
        <v>2700</v>
      </c>
      <c r="C15" s="73">
        <f t="shared" si="0"/>
        <v>0.7774065252224664</v>
      </c>
      <c r="E15" s="74">
        <f t="shared" si="1"/>
        <v>0.004704859860979556</v>
      </c>
      <c r="G15" s="73"/>
      <c r="R15" s="41">
        <f t="shared" si="2"/>
        <v>4.109589041095891</v>
      </c>
      <c r="S15" s="41">
        <f t="shared" si="3"/>
        <v>1.5223097112860893</v>
      </c>
      <c r="T15" s="41">
        <f t="shared" si="5"/>
        <v>0.42972825159904093</v>
      </c>
      <c r="U15" s="41">
        <f t="shared" si="4"/>
        <v>2.167257150302072</v>
      </c>
      <c r="V15" s="41">
        <f t="shared" si="6"/>
        <v>0.07359903427605824</v>
      </c>
      <c r="W15" s="41">
        <f t="shared" si="7"/>
        <v>0.9514082219109288</v>
      </c>
      <c r="X15" s="39"/>
      <c r="Y15" s="39">
        <f t="shared" si="8"/>
        <v>116.93586328807939</v>
      </c>
      <c r="Z15" s="39">
        <f t="shared" si="9"/>
        <v>5.4009824</v>
      </c>
      <c r="AA15" s="39">
        <f t="shared" si="10"/>
        <v>1.3198035199999998</v>
      </c>
    </row>
    <row r="16" spans="1:27" ht="14.25">
      <c r="A16" s="72">
        <f t="shared" si="11"/>
        <v>2650</v>
      </c>
      <c r="C16" s="73">
        <f t="shared" si="0"/>
        <v>0.7764225554846222</v>
      </c>
      <c r="E16" s="74">
        <f t="shared" si="1"/>
        <v>0.004787563464406992</v>
      </c>
      <c r="G16" s="73"/>
      <c r="R16" s="41">
        <f t="shared" si="2"/>
        <v>4.033485540334856</v>
      </c>
      <c r="S16" s="41">
        <f t="shared" si="3"/>
        <v>1.5223097112860893</v>
      </c>
      <c r="T16" s="41">
        <f t="shared" si="5"/>
        <v>0.42972825159904093</v>
      </c>
      <c r="U16" s="41">
        <f t="shared" si="4"/>
        <v>2.107889221749247</v>
      </c>
      <c r="V16" s="41">
        <f t="shared" si="6"/>
        <v>0.07359903427605824</v>
      </c>
      <c r="W16" s="41">
        <f t="shared" si="7"/>
        <v>0.9514082219109288</v>
      </c>
      <c r="X16" s="39"/>
      <c r="Y16" s="39">
        <f t="shared" si="8"/>
        <v>116.93586328807939</v>
      </c>
      <c r="Z16" s="39">
        <f t="shared" si="9"/>
        <v>5.4009824</v>
      </c>
      <c r="AA16" s="39">
        <f t="shared" si="10"/>
        <v>1.3198035199999998</v>
      </c>
    </row>
    <row r="17" spans="1:27" ht="14.25">
      <c r="A17" s="72">
        <f t="shared" si="11"/>
        <v>2600</v>
      </c>
      <c r="C17" s="73">
        <f t="shared" si="0"/>
        <v>0.775624946116486</v>
      </c>
      <c r="E17" s="74">
        <f t="shared" si="1"/>
        <v>0.004874619206473211</v>
      </c>
      <c r="G17" s="73"/>
      <c r="R17" s="41">
        <f t="shared" si="2"/>
        <v>3.95738203957382</v>
      </c>
      <c r="S17" s="41">
        <f t="shared" si="3"/>
        <v>1.5223097112860893</v>
      </c>
      <c r="T17" s="41">
        <f t="shared" si="5"/>
        <v>0.42972825159904093</v>
      </c>
      <c r="U17" s="41">
        <f t="shared" si="4"/>
        <v>2.0492470870409716</v>
      </c>
      <c r="V17" s="41">
        <f t="shared" si="6"/>
        <v>0.07359903427605824</v>
      </c>
      <c r="W17" s="41">
        <f t="shared" si="7"/>
        <v>0.9514082219109288</v>
      </c>
      <c r="X17" s="39"/>
      <c r="Y17" s="39">
        <f t="shared" si="8"/>
        <v>116.93586328807939</v>
      </c>
      <c r="Z17" s="39">
        <f t="shared" si="9"/>
        <v>5.4009824</v>
      </c>
      <c r="AA17" s="39">
        <f t="shared" si="10"/>
        <v>1.3198035199999998</v>
      </c>
    </row>
    <row r="18" spans="1:27" ht="14.25">
      <c r="A18" s="72">
        <f t="shared" si="11"/>
        <v>2550</v>
      </c>
      <c r="C18" s="73">
        <f t="shared" si="0"/>
        <v>0.775018880796773</v>
      </c>
      <c r="E18" s="74">
        <f t="shared" si="1"/>
        <v>0.004966316312315369</v>
      </c>
      <c r="G18" s="73"/>
      <c r="R18" s="41">
        <f t="shared" si="2"/>
        <v>3.8812785388127855</v>
      </c>
      <c r="S18" s="41">
        <f t="shared" si="3"/>
        <v>1.5223097112860893</v>
      </c>
      <c r="T18" s="41">
        <f t="shared" si="5"/>
        <v>0.42972825159904093</v>
      </c>
      <c r="U18" s="41">
        <f t="shared" si="4"/>
        <v>1.9913307461772458</v>
      </c>
      <c r="V18" s="41">
        <f t="shared" si="6"/>
        <v>0.07359903427605824</v>
      </c>
      <c r="W18" s="41">
        <f t="shared" si="7"/>
        <v>0.9514082219109288</v>
      </c>
      <c r="X18" s="39"/>
      <c r="Y18" s="39">
        <f t="shared" si="8"/>
        <v>116.93586328807939</v>
      </c>
      <c r="Z18" s="39">
        <f t="shared" si="9"/>
        <v>5.4009824</v>
      </c>
      <c r="AA18" s="39">
        <f t="shared" si="10"/>
        <v>1.3198035199999998</v>
      </c>
    </row>
    <row r="19" spans="1:27" ht="14.25">
      <c r="A19" s="72">
        <f t="shared" si="11"/>
        <v>2500</v>
      </c>
      <c r="C19" s="73">
        <f t="shared" si="0"/>
        <v>0.7746094163358073</v>
      </c>
      <c r="E19" s="74">
        <f t="shared" si="1"/>
        <v>0.0050629663158502725</v>
      </c>
      <c r="G19" s="73"/>
      <c r="R19" s="41">
        <f t="shared" si="2"/>
        <v>3.8051750380517504</v>
      </c>
      <c r="S19" s="41">
        <f t="shared" si="3"/>
        <v>1.5223097112860893</v>
      </c>
      <c r="T19" s="41">
        <f t="shared" si="5"/>
        <v>0.42972825159904093</v>
      </c>
      <c r="U19" s="41">
        <f t="shared" si="4"/>
        <v>1.9341401991580698</v>
      </c>
      <c r="V19" s="41">
        <f t="shared" si="6"/>
        <v>0.07359903427605824</v>
      </c>
      <c r="W19" s="41">
        <f t="shared" si="7"/>
        <v>0.9514082219109288</v>
      </c>
      <c r="X19" s="39"/>
      <c r="Y19" s="39">
        <f t="shared" si="8"/>
        <v>116.93586328807939</v>
      </c>
      <c r="Z19" s="39">
        <f t="shared" si="9"/>
        <v>5.4009824</v>
      </c>
      <c r="AA19" s="39">
        <f t="shared" si="10"/>
        <v>1.3198035199999998</v>
      </c>
    </row>
    <row r="20" spans="1:27" ht="14.25">
      <c r="A20" s="72">
        <f t="shared" si="11"/>
        <v>2450</v>
      </c>
      <c r="C20" s="73">
        <f t="shared" si="0"/>
        <v>0.7744014597153018</v>
      </c>
      <c r="E20" s="74">
        <f t="shared" si="1"/>
        <v>0.0051649051830462474</v>
      </c>
      <c r="G20" s="73"/>
      <c r="R20" s="41">
        <f t="shared" si="2"/>
        <v>3.7290715372907153</v>
      </c>
      <c r="S20" s="41">
        <f t="shared" si="3"/>
        <v>1.5223097112860893</v>
      </c>
      <c r="T20" s="41">
        <f t="shared" si="5"/>
        <v>0.42972825159904093</v>
      </c>
      <c r="U20" s="41">
        <f t="shared" si="4"/>
        <v>1.8776754459834433</v>
      </c>
      <c r="V20" s="41">
        <f t="shared" si="6"/>
        <v>0.07359903427605824</v>
      </c>
      <c r="W20" s="41">
        <f t="shared" si="7"/>
        <v>0.9514082219109288</v>
      </c>
      <c r="X20" s="39"/>
      <c r="Y20" s="39">
        <f t="shared" si="8"/>
        <v>116.93586328807939</v>
      </c>
      <c r="Z20" s="39">
        <f t="shared" si="9"/>
        <v>5.4009824</v>
      </c>
      <c r="AA20" s="39">
        <f t="shared" si="10"/>
        <v>1.3198035199999998</v>
      </c>
    </row>
    <row r="21" spans="1:27" ht="14.25">
      <c r="A21" s="72">
        <f t="shared" si="11"/>
        <v>2400</v>
      </c>
      <c r="C21" s="73">
        <f t="shared" si="0"/>
        <v>0.7743997443076813</v>
      </c>
      <c r="E21" s="74">
        <f t="shared" si="1"/>
        <v>0.005272495695017923</v>
      </c>
      <c r="G21" s="73"/>
      <c r="R21" s="41">
        <f t="shared" si="2"/>
        <v>3.65296803652968</v>
      </c>
      <c r="S21" s="41">
        <f t="shared" si="3"/>
        <v>1.5223097112860893</v>
      </c>
      <c r="T21" s="41">
        <f t="shared" si="5"/>
        <v>0.42972825159904093</v>
      </c>
      <c r="U21" s="41">
        <f t="shared" si="4"/>
        <v>1.8219364866533665</v>
      </c>
      <c r="V21" s="41">
        <f t="shared" si="6"/>
        <v>0.07359903427605824</v>
      </c>
      <c r="W21" s="41">
        <f t="shared" si="7"/>
        <v>0.9514082219109288</v>
      </c>
      <c r="X21" s="39"/>
      <c r="Y21" s="39">
        <f t="shared" si="8"/>
        <v>116.93586328807939</v>
      </c>
      <c r="Z21" s="39">
        <f t="shared" si="9"/>
        <v>5.4009824</v>
      </c>
      <c r="AA21" s="39">
        <f t="shared" si="10"/>
        <v>1.3198035199999998</v>
      </c>
    </row>
    <row r="22" spans="1:27" ht="14.25">
      <c r="A22" s="72">
        <f t="shared" si="11"/>
        <v>2350</v>
      </c>
      <c r="C22" s="73">
        <f t="shared" si="0"/>
        <v>0.7746088053312079</v>
      </c>
      <c r="E22" s="74">
        <f t="shared" si="1"/>
        <v>0.005386130130032138</v>
      </c>
      <c r="G22" s="73"/>
      <c r="R22" s="41">
        <f t="shared" si="2"/>
        <v>3.5768645357686455</v>
      </c>
      <c r="S22" s="41">
        <f t="shared" si="3"/>
        <v>1.5223097112860893</v>
      </c>
      <c r="T22" s="41">
        <f t="shared" si="5"/>
        <v>0.42972825159904093</v>
      </c>
      <c r="U22" s="41">
        <f t="shared" si="4"/>
        <v>1.7669233211678395</v>
      </c>
      <c r="V22" s="41">
        <f t="shared" si="6"/>
        <v>0.07359903427605824</v>
      </c>
      <c r="W22" s="41">
        <f t="shared" si="7"/>
        <v>0.9514082219109288</v>
      </c>
      <c r="X22" s="39"/>
      <c r="Y22" s="39">
        <f t="shared" si="8"/>
        <v>116.93586328807939</v>
      </c>
      <c r="Z22" s="39">
        <f t="shared" si="9"/>
        <v>5.4009824</v>
      </c>
      <c r="AA22" s="39">
        <f t="shared" si="10"/>
        <v>1.3198035199999998</v>
      </c>
    </row>
    <row r="23" spans="1:27" ht="14.25">
      <c r="A23" s="72">
        <f t="shared" si="11"/>
        <v>2300</v>
      </c>
      <c r="C23" s="73">
        <f t="shared" si="0"/>
        <v>0.7750329546042012</v>
      </c>
      <c r="E23" s="74">
        <f t="shared" si="1"/>
        <v>0.005506233290361117</v>
      </c>
      <c r="G23" s="73"/>
      <c r="R23" s="41">
        <f t="shared" si="2"/>
        <v>3.5007610350076104</v>
      </c>
      <c r="S23" s="41">
        <f t="shared" si="3"/>
        <v>1.5223097112860893</v>
      </c>
      <c r="T23" s="41">
        <f t="shared" si="5"/>
        <v>0.42972825159904093</v>
      </c>
      <c r="U23" s="41">
        <f t="shared" si="4"/>
        <v>1.7126359495268617</v>
      </c>
      <c r="V23" s="41">
        <f t="shared" si="6"/>
        <v>0.07359903427605824</v>
      </c>
      <c r="W23" s="41">
        <f t="shared" si="7"/>
        <v>0.9514082219109288</v>
      </c>
      <c r="X23" s="39"/>
      <c r="Y23" s="39">
        <f t="shared" si="8"/>
        <v>116.93586328807939</v>
      </c>
      <c r="Z23" s="39">
        <f t="shared" si="9"/>
        <v>5.4009824</v>
      </c>
      <c r="AA23" s="39">
        <f t="shared" si="10"/>
        <v>1.3198035199999998</v>
      </c>
    </row>
    <row r="24" spans="1:27" ht="14.25">
      <c r="A24" s="72">
        <f t="shared" si="11"/>
        <v>2250</v>
      </c>
      <c r="C24" s="73">
        <f t="shared" si="0"/>
        <v>0.7756762546686666</v>
      </c>
      <c r="E24" s="74">
        <f t="shared" si="1"/>
        <v>0.005633265928136461</v>
      </c>
      <c r="G24" s="73"/>
      <c r="R24" s="41">
        <f t="shared" si="2"/>
        <v>3.4246575342465753</v>
      </c>
      <c r="S24" s="41">
        <f t="shared" si="3"/>
        <v>1.5223097112860893</v>
      </c>
      <c r="T24" s="41">
        <f t="shared" si="5"/>
        <v>0.42972825159904093</v>
      </c>
      <c r="U24" s="41">
        <f t="shared" si="4"/>
        <v>1.6590743717304335</v>
      </c>
      <c r="V24" s="41">
        <f t="shared" si="6"/>
        <v>0.07359903427605824</v>
      </c>
      <c r="W24" s="41">
        <f t="shared" si="7"/>
        <v>0.9514082219109288</v>
      </c>
      <c r="X24" s="39"/>
      <c r="Y24" s="39">
        <f t="shared" si="8"/>
        <v>116.93586328807939</v>
      </c>
      <c r="Z24" s="39">
        <f t="shared" si="9"/>
        <v>5.4009824</v>
      </c>
      <c r="AA24" s="39">
        <f t="shared" si="10"/>
        <v>1.3198035199999998</v>
      </c>
    </row>
    <row r="25" spans="1:27" ht="14.25">
      <c r="A25" s="72">
        <f t="shared" si="11"/>
        <v>2200</v>
      </c>
      <c r="C25" s="73">
        <f t="shared" si="0"/>
        <v>0.7765424923606202</v>
      </c>
      <c r="E25" s="74">
        <f t="shared" si="1"/>
        <v>0.005767728634255411</v>
      </c>
      <c r="G25" s="73"/>
      <c r="R25" s="41">
        <f t="shared" si="2"/>
        <v>3.34855403348554</v>
      </c>
      <c r="S25" s="41">
        <f t="shared" si="3"/>
        <v>1.5223097112860893</v>
      </c>
      <c r="T25" s="41">
        <f t="shared" si="5"/>
        <v>0.42972825159904093</v>
      </c>
      <c r="U25" s="41">
        <f t="shared" si="4"/>
        <v>1.606238587778555</v>
      </c>
      <c r="V25" s="41">
        <f t="shared" si="6"/>
        <v>0.07359903427605824</v>
      </c>
      <c r="W25" s="41">
        <f t="shared" si="7"/>
        <v>0.9514082219109288</v>
      </c>
      <c r="X25" s="39"/>
      <c r="Y25" s="39">
        <f t="shared" si="8"/>
        <v>116.93586328807939</v>
      </c>
      <c r="Z25" s="39">
        <f t="shared" si="9"/>
        <v>5.4009824</v>
      </c>
      <c r="AA25" s="39">
        <f t="shared" si="10"/>
        <v>1.3198035199999998</v>
      </c>
    </row>
    <row r="26" spans="1:27" ht="14.25">
      <c r="A26" s="72">
        <f t="shared" si="11"/>
        <v>2150</v>
      </c>
      <c r="C26" s="73">
        <f t="shared" si="0"/>
        <v>0.777635151911234</v>
      </c>
      <c r="E26" s="74">
        <f t="shared" si="1"/>
        <v>0.005910166266359352</v>
      </c>
      <c r="G26" s="73"/>
      <c r="R26" s="41">
        <f t="shared" si="2"/>
        <v>3.2724505327245055</v>
      </c>
      <c r="S26" s="41">
        <f t="shared" si="3"/>
        <v>1.5223097112860893</v>
      </c>
      <c r="T26" s="41">
        <f t="shared" si="5"/>
        <v>0.42972825159904093</v>
      </c>
      <c r="U26" s="41">
        <f t="shared" si="4"/>
        <v>1.5541285976712262</v>
      </c>
      <c r="V26" s="41">
        <f t="shared" si="6"/>
        <v>0.07359903427605824</v>
      </c>
      <c r="W26" s="41">
        <f t="shared" si="7"/>
        <v>0.9514082219109288</v>
      </c>
      <c r="X26" s="39"/>
      <c r="Y26" s="39">
        <f t="shared" si="8"/>
        <v>116.93586328807939</v>
      </c>
      <c r="Z26" s="39">
        <f t="shared" si="9"/>
        <v>5.4009824</v>
      </c>
      <c r="AA26" s="39">
        <f t="shared" si="10"/>
        <v>1.3198035199999998</v>
      </c>
    </row>
    <row r="27" spans="1:27" ht="14.25">
      <c r="A27" s="72">
        <f t="shared" si="11"/>
        <v>2100</v>
      </c>
      <c r="C27" s="73">
        <f t="shared" si="0"/>
        <v>0.7789573876695994</v>
      </c>
      <c r="E27" s="74">
        <f t="shared" si="1"/>
        <v>0.006061173006436434</v>
      </c>
      <c r="G27" s="73"/>
      <c r="R27" s="41">
        <f t="shared" si="2"/>
        <v>3.1963470319634704</v>
      </c>
      <c r="S27" s="41">
        <f t="shared" si="3"/>
        <v>1.5223097112860893</v>
      </c>
      <c r="T27" s="41">
        <f t="shared" si="5"/>
        <v>0.42972825159904093</v>
      </c>
      <c r="U27" s="41">
        <f t="shared" si="4"/>
        <v>1.502744401408447</v>
      </c>
      <c r="V27" s="41">
        <f t="shared" si="6"/>
        <v>0.07359903427605824</v>
      </c>
      <c r="W27" s="41">
        <f t="shared" si="7"/>
        <v>0.9514082219109288</v>
      </c>
      <c r="X27" s="39"/>
      <c r="Y27" s="39">
        <f t="shared" si="8"/>
        <v>116.93586328807939</v>
      </c>
      <c r="Z27" s="39">
        <f t="shared" si="9"/>
        <v>5.4009824</v>
      </c>
      <c r="AA27" s="39">
        <f t="shared" si="10"/>
        <v>1.3198035199999998</v>
      </c>
    </row>
    <row r="28" spans="1:27" ht="14.25">
      <c r="A28" s="72">
        <f t="shared" si="11"/>
        <v>2050</v>
      </c>
      <c r="C28" s="73">
        <f t="shared" si="0"/>
        <v>0.7805119965443172</v>
      </c>
      <c r="E28" s="74">
        <f t="shared" si="1"/>
        <v>0.006221398156319946</v>
      </c>
      <c r="G28" s="73"/>
      <c r="R28" s="41">
        <f t="shared" si="2"/>
        <v>3.1202435312024352</v>
      </c>
      <c r="S28" s="41">
        <f t="shared" si="3"/>
        <v>1.5223097112860893</v>
      </c>
      <c r="T28" s="41">
        <f t="shared" si="5"/>
        <v>0.42972825159904093</v>
      </c>
      <c r="U28" s="41">
        <f t="shared" si="4"/>
        <v>1.4520859989902173</v>
      </c>
      <c r="V28" s="41">
        <f t="shared" si="6"/>
        <v>0.07359903427605824</v>
      </c>
      <c r="W28" s="41">
        <f t="shared" si="7"/>
        <v>0.9514082219109288</v>
      </c>
      <c r="X28" s="39"/>
      <c r="Y28" s="39">
        <f t="shared" si="8"/>
        <v>116.93586328807939</v>
      </c>
      <c r="Z28" s="39">
        <f t="shared" si="9"/>
        <v>5.4009824</v>
      </c>
      <c r="AA28" s="39">
        <f t="shared" si="10"/>
        <v>1.3198035199999998</v>
      </c>
    </row>
    <row r="29" spans="1:27" ht="14.25">
      <c r="A29" s="72">
        <f t="shared" si="11"/>
        <v>2000</v>
      </c>
      <c r="C29" s="73">
        <f t="shared" si="0"/>
        <v>0.7823013902672227</v>
      </c>
      <c r="E29" s="74">
        <f t="shared" si="1"/>
        <v>0.0063915528010582605</v>
      </c>
      <c r="G29" s="73"/>
      <c r="R29" s="41">
        <f t="shared" si="2"/>
        <v>3.0441400304414</v>
      </c>
      <c r="S29" s="41">
        <f t="shared" si="3"/>
        <v>1.5223097112860893</v>
      </c>
      <c r="T29" s="41">
        <f t="shared" si="5"/>
        <v>0.42972825159904093</v>
      </c>
      <c r="U29" s="41">
        <f t="shared" si="4"/>
        <v>1.4021533904165373</v>
      </c>
      <c r="V29" s="41">
        <f t="shared" si="6"/>
        <v>0.07359903427605824</v>
      </c>
      <c r="W29" s="41">
        <f t="shared" si="7"/>
        <v>0.9514082219109288</v>
      </c>
      <c r="X29" s="39"/>
      <c r="Y29" s="39">
        <f t="shared" si="8"/>
        <v>116.93586328807939</v>
      </c>
      <c r="Z29" s="39">
        <f t="shared" si="9"/>
        <v>5.4009824</v>
      </c>
      <c r="AA29" s="39">
        <f t="shared" si="10"/>
        <v>1.3198035199999998</v>
      </c>
    </row>
    <row r="30" spans="1:27" ht="14.25">
      <c r="A30" s="72">
        <f t="shared" si="11"/>
        <v>1950</v>
      </c>
      <c r="C30" s="73">
        <f t="shared" si="0"/>
        <v>0.7843275675882576</v>
      </c>
      <c r="E30" s="74">
        <f t="shared" si="1"/>
        <v>0.006572417496841641</v>
      </c>
      <c r="G30" s="73"/>
      <c r="R30" s="41">
        <f t="shared" si="2"/>
        <v>2.9680365296803655</v>
      </c>
      <c r="S30" s="41">
        <f t="shared" si="3"/>
        <v>1.5223097112860893</v>
      </c>
      <c r="T30" s="41">
        <f t="shared" si="5"/>
        <v>0.42972825159904093</v>
      </c>
      <c r="U30" s="41">
        <f t="shared" si="4"/>
        <v>1.3529465756874066</v>
      </c>
      <c r="V30" s="41">
        <f t="shared" si="6"/>
        <v>0.07359903427605824</v>
      </c>
      <c r="W30" s="41">
        <f t="shared" si="7"/>
        <v>0.9514082219109288</v>
      </c>
      <c r="X30" s="39"/>
      <c r="Y30" s="39">
        <f t="shared" si="8"/>
        <v>116.93586328807939</v>
      </c>
      <c r="Z30" s="39">
        <f t="shared" si="9"/>
        <v>5.4009824</v>
      </c>
      <c r="AA30" s="39">
        <f t="shared" si="10"/>
        <v>1.3198035199999998</v>
      </c>
    </row>
    <row r="31" spans="1:27" ht="14.25">
      <c r="A31" s="72">
        <f t="shared" si="11"/>
        <v>1900</v>
      </c>
      <c r="C31" s="73">
        <f t="shared" si="0"/>
        <v>0.7865920865157231</v>
      </c>
      <c r="E31" s="74">
        <f t="shared" si="1"/>
        <v>0.006764851173202529</v>
      </c>
      <c r="G31" s="73"/>
      <c r="R31" s="41">
        <f t="shared" si="2"/>
        <v>2.8919330289193304</v>
      </c>
      <c r="S31" s="41">
        <f t="shared" si="3"/>
        <v>1.5223097112860893</v>
      </c>
      <c r="T31" s="41">
        <f t="shared" si="5"/>
        <v>0.42972825159904093</v>
      </c>
      <c r="U31" s="41">
        <f t="shared" si="4"/>
        <v>1.3044655548028259</v>
      </c>
      <c r="V31" s="41">
        <f t="shared" si="6"/>
        <v>0.07359903427605824</v>
      </c>
      <c r="W31" s="41">
        <f t="shared" si="7"/>
        <v>0.9514082219109288</v>
      </c>
      <c r="X31" s="39"/>
      <c r="Y31" s="39">
        <f t="shared" si="8"/>
        <v>116.93586328807939</v>
      </c>
      <c r="Z31" s="39">
        <f t="shared" si="9"/>
        <v>5.4009824</v>
      </c>
      <c r="AA31" s="39">
        <f t="shared" si="10"/>
        <v>1.3198035199999998</v>
      </c>
    </row>
    <row r="32" spans="1:27" ht="14.25">
      <c r="A32" s="72">
        <f t="shared" si="11"/>
        <v>1850</v>
      </c>
      <c r="C32" s="73">
        <f t="shared" si="0"/>
        <v>0.789096036720818</v>
      </c>
      <c r="E32" s="74">
        <f t="shared" si="1"/>
        <v>0.006969801480266933</v>
      </c>
      <c r="G32" s="73"/>
      <c r="R32" s="41">
        <f t="shared" si="2"/>
        <v>2.8158295281582952</v>
      </c>
      <c r="S32" s="41">
        <f t="shared" si="3"/>
        <v>1.5223097112860893</v>
      </c>
      <c r="T32" s="41">
        <f t="shared" si="5"/>
        <v>0.42972825159904093</v>
      </c>
      <c r="U32" s="41">
        <f t="shared" si="4"/>
        <v>1.2567103277627945</v>
      </c>
      <c r="V32" s="41">
        <f t="shared" si="6"/>
        <v>0.07359903427605824</v>
      </c>
      <c r="W32" s="41">
        <f t="shared" si="7"/>
        <v>0.9514082219109288</v>
      </c>
      <c r="X32" s="39"/>
      <c r="Y32" s="39">
        <f t="shared" si="8"/>
        <v>116.93586328807939</v>
      </c>
      <c r="Z32" s="39">
        <f t="shared" si="9"/>
        <v>5.4009824</v>
      </c>
      <c r="AA32" s="39">
        <f t="shared" si="10"/>
        <v>1.3198035199999998</v>
      </c>
    </row>
    <row r="33" spans="1:27" ht="14.25">
      <c r="A33" s="72">
        <f t="shared" si="11"/>
        <v>1800</v>
      </c>
      <c r="C33" s="73">
        <f t="shared" si="0"/>
        <v>0.7918400122293661</v>
      </c>
      <c r="E33" s="74">
        <f t="shared" si="1"/>
        <v>0.0071883168631548325</v>
      </c>
      <c r="G33" s="73"/>
      <c r="R33" s="41">
        <f t="shared" si="2"/>
        <v>2.73972602739726</v>
      </c>
      <c r="S33" s="41">
        <f t="shared" si="3"/>
        <v>1.5223097112860893</v>
      </c>
      <c r="T33" s="41">
        <f t="shared" si="5"/>
        <v>0.42972825159904093</v>
      </c>
      <c r="U33" s="41">
        <f t="shared" si="4"/>
        <v>1.2096808945673125</v>
      </c>
      <c r="V33" s="41">
        <f t="shared" si="6"/>
        <v>0.07359903427605824</v>
      </c>
      <c r="W33" s="41">
        <f t="shared" si="7"/>
        <v>0.9514082219109288</v>
      </c>
      <c r="X33" s="39"/>
      <c r="Y33" s="39">
        <f t="shared" si="8"/>
        <v>116.93586328807939</v>
      </c>
      <c r="Z33" s="39">
        <f t="shared" si="9"/>
        <v>5.4009824</v>
      </c>
      <c r="AA33" s="39">
        <f t="shared" si="10"/>
        <v>1.3198035199999998</v>
      </c>
    </row>
    <row r="34" spans="1:27" ht="14.25">
      <c r="A34" s="72">
        <f t="shared" si="11"/>
        <v>1750</v>
      </c>
      <c r="C34" s="73">
        <f t="shared" si="0"/>
        <v>0.7948240845268909</v>
      </c>
      <c r="E34" s="74">
        <f t="shared" si="1"/>
        <v>0.007421560710137353</v>
      </c>
      <c r="G34" s="73"/>
      <c r="R34" s="41">
        <f t="shared" si="2"/>
        <v>2.6636225266362255</v>
      </c>
      <c r="S34" s="41">
        <f t="shared" si="3"/>
        <v>1.5223097112860893</v>
      </c>
      <c r="T34" s="41">
        <f t="shared" si="5"/>
        <v>0.42972825159904093</v>
      </c>
      <c r="U34" s="41">
        <f t="shared" si="4"/>
        <v>1.1633772552163808</v>
      </c>
      <c r="V34" s="41">
        <f t="shared" si="6"/>
        <v>0.07359903427605824</v>
      </c>
      <c r="W34" s="41">
        <f t="shared" si="7"/>
        <v>0.9514082219109288</v>
      </c>
      <c r="X34" s="39"/>
      <c r="Y34" s="39">
        <f t="shared" si="8"/>
        <v>116.93586328807939</v>
      </c>
      <c r="Z34" s="39">
        <f t="shared" si="9"/>
        <v>5.4009824</v>
      </c>
      <c r="AA34" s="39">
        <f t="shared" si="10"/>
        <v>1.3198035199999998</v>
      </c>
    </row>
    <row r="35" spans="1:27" ht="14.25">
      <c r="A35" s="72">
        <f t="shared" si="11"/>
        <v>1700</v>
      </c>
      <c r="C35" s="73">
        <f t="shared" si="0"/>
        <v>0.798047776205564</v>
      </c>
      <c r="E35" s="74">
        <f t="shared" si="1"/>
        <v>0.00767082800273606</v>
      </c>
      <c r="G35" s="73"/>
      <c r="R35" s="41">
        <f t="shared" si="2"/>
        <v>2.5875190258751903</v>
      </c>
      <c r="S35" s="41">
        <f t="shared" si="3"/>
        <v>1.5223097112860893</v>
      </c>
      <c r="T35" s="41">
        <f t="shared" si="5"/>
        <v>0.42972825159904093</v>
      </c>
      <c r="U35" s="41">
        <f t="shared" si="4"/>
        <v>1.1177994097099981</v>
      </c>
      <c r="V35" s="41">
        <f t="shared" si="6"/>
        <v>0.07359903427605824</v>
      </c>
      <c r="W35" s="41">
        <f t="shared" si="7"/>
        <v>0.9514082219109288</v>
      </c>
      <c r="X35" s="39"/>
      <c r="Y35" s="39">
        <f t="shared" si="8"/>
        <v>116.93586328807939</v>
      </c>
      <c r="Z35" s="39">
        <f t="shared" si="9"/>
        <v>5.4009824</v>
      </c>
      <c r="AA35" s="39">
        <f t="shared" si="10"/>
        <v>1.3198035199999998</v>
      </c>
    </row>
    <row r="36" spans="1:27" ht="14.25">
      <c r="A36" s="72">
        <f t="shared" si="11"/>
        <v>1650</v>
      </c>
      <c r="C36" s="73">
        <f t="shared" si="0"/>
        <v>0.8015100352829369</v>
      </c>
      <c r="E36" s="74">
        <f t="shared" si="1"/>
        <v>0.007937564999765867</v>
      </c>
      <c r="G36" s="73"/>
      <c r="R36" s="41">
        <f t="shared" si="2"/>
        <v>2.5114155251141552</v>
      </c>
      <c r="S36" s="41">
        <f t="shared" si="3"/>
        <v>1.5223097112860893</v>
      </c>
      <c r="T36" s="41">
        <f t="shared" si="5"/>
        <v>0.42972825159904093</v>
      </c>
      <c r="U36" s="41">
        <f t="shared" si="4"/>
        <v>1.0729473580481652</v>
      </c>
      <c r="V36" s="41">
        <f t="shared" si="6"/>
        <v>0.07359903427605824</v>
      </c>
      <c r="W36" s="41">
        <f t="shared" si="7"/>
        <v>0.9514082219109288</v>
      </c>
      <c r="X36" s="39"/>
      <c r="Y36" s="39">
        <f t="shared" si="8"/>
        <v>116.93586328807939</v>
      </c>
      <c r="Z36" s="39">
        <f t="shared" si="9"/>
        <v>5.4009824</v>
      </c>
      <c r="AA36" s="39">
        <f t="shared" si="10"/>
        <v>1.3198035199999998</v>
      </c>
    </row>
    <row r="37" spans="1:27" ht="14.25">
      <c r="A37" s="72">
        <f t="shared" si="11"/>
        <v>1600</v>
      </c>
      <c r="C37" s="73">
        <f t="shared" si="0"/>
        <v>0.8052092103225957</v>
      </c>
      <c r="E37" s="74">
        <f t="shared" si="1"/>
        <v>0.008223392620325835</v>
      </c>
      <c r="G37" s="73"/>
      <c r="R37" s="41">
        <f t="shared" si="2"/>
        <v>2.43531202435312</v>
      </c>
      <c r="S37" s="41">
        <f t="shared" si="3"/>
        <v>1.5223097112860893</v>
      </c>
      <c r="T37" s="41">
        <f t="shared" si="5"/>
        <v>0.42972825159904093</v>
      </c>
      <c r="U37" s="41">
        <f t="shared" si="4"/>
        <v>1.0288211002308818</v>
      </c>
      <c r="V37" s="41">
        <f t="shared" si="6"/>
        <v>0.07359903427605824</v>
      </c>
      <c r="W37" s="41">
        <f t="shared" si="7"/>
        <v>0.9514082219109288</v>
      </c>
      <c r="X37" s="39"/>
      <c r="Y37" s="39">
        <f t="shared" si="8"/>
        <v>116.93586328807939</v>
      </c>
      <c r="Z37" s="39">
        <f t="shared" si="9"/>
        <v>5.4009824</v>
      </c>
      <c r="AA37" s="39">
        <f t="shared" si="10"/>
        <v>1.3198035199999998</v>
      </c>
    </row>
    <row r="38" spans="1:27" ht="14.25">
      <c r="A38" s="72">
        <f t="shared" si="11"/>
        <v>1550</v>
      </c>
      <c r="C38" s="73">
        <f t="shared" si="0"/>
        <v>0.8091430264858079</v>
      </c>
      <c r="E38" s="74">
        <f t="shared" si="1"/>
        <v>0.008530134362344802</v>
      </c>
      <c r="G38" s="73"/>
      <c r="R38" s="41">
        <f t="shared" si="2"/>
        <v>2.3592085235920854</v>
      </c>
      <c r="S38" s="41">
        <f t="shared" si="3"/>
        <v>1.5223097112860893</v>
      </c>
      <c r="T38" s="41">
        <f t="shared" si="5"/>
        <v>0.42972825159904093</v>
      </c>
      <c r="U38" s="41">
        <f t="shared" si="4"/>
        <v>0.9854206362581481</v>
      </c>
      <c r="V38" s="41">
        <f t="shared" si="6"/>
        <v>0.07359903427605824</v>
      </c>
      <c r="W38" s="41">
        <f t="shared" si="7"/>
        <v>0.9514082219109288</v>
      </c>
      <c r="X38" s="39"/>
      <c r="Y38" s="39">
        <f t="shared" si="8"/>
        <v>116.93586328807939</v>
      </c>
      <c r="Z38" s="39">
        <f t="shared" si="9"/>
        <v>5.4009824</v>
      </c>
      <c r="AA38" s="39">
        <f t="shared" si="10"/>
        <v>1.3198035199999998</v>
      </c>
    </row>
    <row r="39" spans="1:27" ht="14.25">
      <c r="A39" s="72">
        <f t="shared" si="11"/>
        <v>1500</v>
      </c>
      <c r="C39" s="73">
        <f t="shared" si="0"/>
        <v>0.8133085626406478</v>
      </c>
      <c r="E39" s="74">
        <f t="shared" si="1"/>
        <v>0.008859849816355876</v>
      </c>
      <c r="G39" s="73"/>
      <c r="R39" s="41">
        <f t="shared" si="2"/>
        <v>2.2831050228310503</v>
      </c>
      <c r="S39" s="41">
        <f t="shared" si="3"/>
        <v>1.5223097112860893</v>
      </c>
      <c r="T39" s="41">
        <f t="shared" si="5"/>
        <v>0.42972825159904093</v>
      </c>
      <c r="U39" s="41">
        <f t="shared" si="4"/>
        <v>0.9427459661299641</v>
      </c>
      <c r="V39" s="41">
        <f t="shared" si="6"/>
        <v>0.07359903427605824</v>
      </c>
      <c r="W39" s="41">
        <f t="shared" si="7"/>
        <v>0.9514082219109288</v>
      </c>
      <c r="X39" s="39"/>
      <c r="Y39" s="39">
        <f t="shared" si="8"/>
        <v>116.93586328807939</v>
      </c>
      <c r="Z39" s="39">
        <f t="shared" si="9"/>
        <v>5.4009824</v>
      </c>
      <c r="AA39" s="39">
        <f t="shared" si="10"/>
        <v>1.3198035199999998</v>
      </c>
    </row>
    <row r="40" spans="1:27" ht="14.25">
      <c r="A40" s="72">
        <f t="shared" si="11"/>
        <v>1450</v>
      </c>
      <c r="C40" s="73">
        <f t="shared" si="0"/>
        <v>0.8177022296507673</v>
      </c>
      <c r="E40" s="74">
        <f t="shared" si="1"/>
        <v>0.009214875126449033</v>
      </c>
      <c r="G40" s="73"/>
      <c r="R40" s="41">
        <f t="shared" si="2"/>
        <v>2.207001522070015</v>
      </c>
      <c r="S40" s="41">
        <f t="shared" si="3"/>
        <v>1.5223097112860893</v>
      </c>
      <c r="T40" s="41">
        <f t="shared" si="5"/>
        <v>0.42972825159904093</v>
      </c>
      <c r="U40" s="41">
        <f t="shared" si="4"/>
        <v>0.9007970898463294</v>
      </c>
      <c r="V40" s="41">
        <f t="shared" si="6"/>
        <v>0.07359903427605824</v>
      </c>
      <c r="W40" s="41">
        <f t="shared" si="7"/>
        <v>0.9514082219109288</v>
      </c>
      <c r="X40" s="39"/>
      <c r="Y40" s="39">
        <f t="shared" si="8"/>
        <v>116.93586328807939</v>
      </c>
      <c r="Z40" s="39">
        <f t="shared" si="9"/>
        <v>5.4009824</v>
      </c>
      <c r="AA40" s="39">
        <f t="shared" si="10"/>
        <v>1.3198035199999998</v>
      </c>
    </row>
    <row r="41" spans="1:27" ht="14.25">
      <c r="A41" s="72">
        <f t="shared" si="11"/>
        <v>1400</v>
      </c>
      <c r="C41" s="73">
        <f t="shared" si="0"/>
        <v>0.8223197499596163</v>
      </c>
      <c r="E41" s="74">
        <f t="shared" si="1"/>
        <v>0.009597872136547883</v>
      </c>
      <c r="G41" s="73"/>
      <c r="R41" s="41">
        <f t="shared" si="2"/>
        <v>2.13089802130898</v>
      </c>
      <c r="S41" s="41">
        <f t="shared" si="3"/>
        <v>1.5223097112860893</v>
      </c>
      <c r="T41" s="41">
        <f t="shared" si="5"/>
        <v>0.42972825159904093</v>
      </c>
      <c r="U41" s="41">
        <f t="shared" si="4"/>
        <v>0.8595740074072444</v>
      </c>
      <c r="V41" s="41">
        <f t="shared" si="6"/>
        <v>0.07359903427605824</v>
      </c>
      <c r="W41" s="41">
        <f t="shared" si="7"/>
        <v>0.9514082219109288</v>
      </c>
      <c r="X41" s="39"/>
      <c r="Y41" s="39">
        <f t="shared" si="8"/>
        <v>116.93586328807939</v>
      </c>
      <c r="Z41" s="39">
        <f t="shared" si="9"/>
        <v>5.4009824</v>
      </c>
      <c r="AA41" s="39">
        <f t="shared" si="10"/>
        <v>1.3198035199999998</v>
      </c>
    </row>
    <row r="42" spans="1:27" ht="14.25">
      <c r="A42" s="72">
        <f t="shared" si="11"/>
        <v>1350</v>
      </c>
      <c r="C42" s="73">
        <f t="shared" si="0"/>
        <v>0.827156138577142</v>
      </c>
      <c r="E42" s="74">
        <f t="shared" si="1"/>
        <v>0.010011888475056943</v>
      </c>
      <c r="G42" s="73"/>
      <c r="R42" s="41">
        <f t="shared" si="2"/>
        <v>2.0547945205479454</v>
      </c>
      <c r="S42" s="41">
        <f t="shared" si="3"/>
        <v>1.5223097112860893</v>
      </c>
      <c r="T42" s="41">
        <f t="shared" si="5"/>
        <v>0.42972825159904093</v>
      </c>
      <c r="U42" s="41">
        <f t="shared" si="4"/>
        <v>0.8190767188127093</v>
      </c>
      <c r="V42" s="41">
        <f t="shared" si="6"/>
        <v>0.07359903427605824</v>
      </c>
      <c r="W42" s="41">
        <f t="shared" si="7"/>
        <v>0.9514082219109288</v>
      </c>
      <c r="X42" s="39"/>
      <c r="Y42" s="39">
        <f t="shared" si="8"/>
        <v>116.93586328807939</v>
      </c>
      <c r="Z42" s="39">
        <f t="shared" si="9"/>
        <v>5.4009824</v>
      </c>
      <c r="AA42" s="39">
        <f t="shared" si="10"/>
        <v>1.3198035199999998</v>
      </c>
    </row>
    <row r="43" spans="1:27" ht="14.25">
      <c r="A43" s="72">
        <f t="shared" si="11"/>
        <v>1300</v>
      </c>
      <c r="C43" s="73">
        <f t="shared" si="0"/>
        <v>0.8322056855643369</v>
      </c>
      <c r="E43" s="74">
        <f t="shared" si="1"/>
        <v>0.01046043152402392</v>
      </c>
      <c r="G43" s="73"/>
      <c r="R43" s="41">
        <f t="shared" si="2"/>
        <v>1.97869101978691</v>
      </c>
      <c r="S43" s="41">
        <f t="shared" si="3"/>
        <v>1.5223097112860893</v>
      </c>
      <c r="T43" s="41">
        <f t="shared" si="5"/>
        <v>0.42972825159904093</v>
      </c>
      <c r="U43" s="41">
        <f t="shared" si="4"/>
        <v>0.7793052240627233</v>
      </c>
      <c r="V43" s="41">
        <f t="shared" si="6"/>
        <v>0.07359903427605824</v>
      </c>
      <c r="W43" s="41">
        <f t="shared" si="7"/>
        <v>0.9514082219109288</v>
      </c>
      <c r="X43" s="39"/>
      <c r="Y43" s="39">
        <f t="shared" si="8"/>
        <v>116.93586328807939</v>
      </c>
      <c r="Z43" s="39">
        <f t="shared" si="9"/>
        <v>5.4009824</v>
      </c>
      <c r="AA43" s="39">
        <f t="shared" si="10"/>
        <v>1.3198035199999998</v>
      </c>
    </row>
    <row r="44" spans="1:27" ht="14.25">
      <c r="A44" s="72">
        <f t="shared" si="11"/>
        <v>1250</v>
      </c>
      <c r="C44" s="73">
        <f t="shared" si="0"/>
        <v>0.8374619400958179</v>
      </c>
      <c r="E44" s="74">
        <f t="shared" si="1"/>
        <v>0.010947560161529483</v>
      </c>
      <c r="G44" s="73"/>
      <c r="R44" s="41">
        <f t="shared" si="2"/>
        <v>1.9025875190258752</v>
      </c>
      <c r="S44" s="41">
        <f t="shared" si="3"/>
        <v>1.5223097112860893</v>
      </c>
      <c r="T44" s="41">
        <f t="shared" si="5"/>
        <v>0.42972825159904093</v>
      </c>
      <c r="U44" s="41">
        <f t="shared" si="4"/>
        <v>0.7402595231572872</v>
      </c>
      <c r="V44" s="41">
        <f t="shared" si="6"/>
        <v>0.07359903427605824</v>
      </c>
      <c r="W44" s="41">
        <f t="shared" si="7"/>
        <v>0.9514082219109288</v>
      </c>
      <c r="X44" s="39"/>
      <c r="Y44" s="39">
        <f t="shared" si="8"/>
        <v>116.93586328807939</v>
      </c>
      <c r="Z44" s="39">
        <f t="shared" si="9"/>
        <v>5.4009824</v>
      </c>
      <c r="AA44" s="39">
        <f t="shared" si="10"/>
        <v>1.3198035199999998</v>
      </c>
    </row>
    <row r="45" spans="1:27" ht="14.25">
      <c r="A45" s="72">
        <f t="shared" si="11"/>
        <v>1200</v>
      </c>
      <c r="C45" s="73">
        <f t="shared" si="0"/>
        <v>0.8429176961610658</v>
      </c>
      <c r="E45" s="74">
        <f t="shared" si="1"/>
        <v>0.011477999461988103</v>
      </c>
      <c r="G45" s="73"/>
      <c r="R45" s="41">
        <f t="shared" si="2"/>
        <v>1.82648401826484</v>
      </c>
      <c r="S45" s="41">
        <f t="shared" si="3"/>
        <v>1.5223097112860893</v>
      </c>
      <c r="T45" s="41">
        <f t="shared" si="5"/>
        <v>0.42972825159904093</v>
      </c>
      <c r="U45" s="41">
        <f t="shared" si="4"/>
        <v>0.7019396160964004</v>
      </c>
      <c r="V45" s="41">
        <f t="shared" si="6"/>
        <v>0.07359903427605824</v>
      </c>
      <c r="W45" s="41">
        <f t="shared" si="7"/>
        <v>0.9514082219109288</v>
      </c>
      <c r="X45" s="39"/>
      <c r="Y45" s="39">
        <f t="shared" si="8"/>
        <v>116.93586328807939</v>
      </c>
      <c r="Z45" s="39">
        <f t="shared" si="9"/>
        <v>5.4009824</v>
      </c>
      <c r="AA45" s="39">
        <f t="shared" si="10"/>
        <v>1.3198035199999998</v>
      </c>
    </row>
    <row r="46" spans="1:27" ht="14.25">
      <c r="A46" s="72">
        <f t="shared" si="11"/>
        <v>1150</v>
      </c>
      <c r="C46" s="73">
        <f t="shared" si="0"/>
        <v>0.8485649799398842</v>
      </c>
      <c r="E46" s="74">
        <f t="shared" si="1"/>
        <v>0.012057285342055512</v>
      </c>
      <c r="G46" s="73"/>
      <c r="R46" s="41">
        <f t="shared" si="2"/>
        <v>1.7503805175038052</v>
      </c>
      <c r="S46" s="41">
        <f t="shared" si="3"/>
        <v>1.5223097112860893</v>
      </c>
      <c r="T46" s="41">
        <f t="shared" si="5"/>
        <v>0.42972825159904093</v>
      </c>
      <c r="U46" s="41">
        <f t="shared" si="4"/>
        <v>0.6643455028800634</v>
      </c>
      <c r="V46" s="41">
        <f t="shared" si="6"/>
        <v>0.07359903427605824</v>
      </c>
      <c r="W46" s="41">
        <f t="shared" si="7"/>
        <v>0.9514082219109288</v>
      </c>
      <c r="X46" s="39"/>
      <c r="Y46" s="39">
        <f t="shared" si="8"/>
        <v>116.93586328807939</v>
      </c>
      <c r="Z46" s="39">
        <f t="shared" si="9"/>
        <v>5.4009824</v>
      </c>
      <c r="AA46" s="39">
        <f t="shared" si="10"/>
        <v>1.3198035199999998</v>
      </c>
    </row>
    <row r="47" spans="1:27" ht="14.25">
      <c r="A47" s="72">
        <f t="shared" si="11"/>
        <v>1100</v>
      </c>
      <c r="C47" s="73">
        <f t="shared" si="0"/>
        <v>0.854395038855454</v>
      </c>
      <c r="E47" s="74">
        <f t="shared" si="1"/>
        <v>0.012691948680340546</v>
      </c>
      <c r="G47" s="73"/>
      <c r="R47" s="41">
        <f t="shared" si="2"/>
        <v>1.67427701674277</v>
      </c>
      <c r="S47" s="41">
        <f t="shared" si="3"/>
        <v>1.5223097112860893</v>
      </c>
      <c r="T47" s="41">
        <f t="shared" si="5"/>
        <v>0.42972825159904093</v>
      </c>
      <c r="U47" s="41">
        <f t="shared" si="4"/>
        <v>0.627477183508276</v>
      </c>
      <c r="V47" s="41">
        <f t="shared" si="6"/>
        <v>0.07359903427605824</v>
      </c>
      <c r="W47" s="41">
        <f t="shared" si="7"/>
        <v>0.9514082219109288</v>
      </c>
      <c r="X47" s="39"/>
      <c r="Y47" s="39">
        <f t="shared" si="8"/>
        <v>116.93586328807939</v>
      </c>
      <c r="Z47" s="39">
        <f t="shared" si="9"/>
        <v>5.4009824</v>
      </c>
      <c r="AA47" s="39">
        <f t="shared" si="10"/>
        <v>1.3198035199999998</v>
      </c>
    </row>
    <row r="48" spans="1:27" ht="14.25">
      <c r="A48" s="72">
        <f t="shared" si="11"/>
        <v>1050</v>
      </c>
      <c r="C48" s="73">
        <f t="shared" si="0"/>
        <v>0.860398332266822</v>
      </c>
      <c r="E48" s="74">
        <f t="shared" si="1"/>
        <v>0.013389752068262246</v>
      </c>
      <c r="G48" s="73"/>
      <c r="R48" s="41">
        <f t="shared" si="2"/>
        <v>1.5981735159817352</v>
      </c>
      <c r="S48" s="41">
        <f t="shared" si="3"/>
        <v>1.5223097112860893</v>
      </c>
      <c r="T48" s="41">
        <f t="shared" si="5"/>
        <v>0.42972825159904093</v>
      </c>
      <c r="U48" s="41">
        <f t="shared" si="4"/>
        <v>0.5913346579810382</v>
      </c>
      <c r="V48" s="41">
        <f t="shared" si="6"/>
        <v>0.07359903427605824</v>
      </c>
      <c r="W48" s="41">
        <f t="shared" si="7"/>
        <v>0.9514082219109288</v>
      </c>
      <c r="X48" s="39"/>
      <c r="Y48" s="39">
        <f t="shared" si="8"/>
        <v>116.93586328807939</v>
      </c>
      <c r="Z48" s="39">
        <f t="shared" si="9"/>
        <v>5.4009824</v>
      </c>
      <c r="AA48" s="39">
        <f t="shared" si="10"/>
        <v>1.3198035199999998</v>
      </c>
    </row>
    <row r="49" spans="1:27" ht="14.25">
      <c r="A49" s="72">
        <f t="shared" si="11"/>
        <v>1000</v>
      </c>
      <c r="C49" s="73">
        <f t="shared" si="0"/>
        <v>0.8665645237085704</v>
      </c>
      <c r="E49" s="74">
        <f t="shared" si="1"/>
        <v>0.01415999761144562</v>
      </c>
      <c r="G49" s="73"/>
      <c r="R49" s="41">
        <f t="shared" si="2"/>
        <v>1.5220700152207</v>
      </c>
      <c r="S49" s="41">
        <f t="shared" si="3"/>
        <v>1.5223097112860893</v>
      </c>
      <c r="T49" s="41">
        <f t="shared" si="5"/>
        <v>0.42972825159904093</v>
      </c>
      <c r="U49" s="41">
        <f t="shared" si="4"/>
        <v>0.5559179262983499</v>
      </c>
      <c r="V49" s="41">
        <f t="shared" si="6"/>
        <v>0.07359903427605824</v>
      </c>
      <c r="W49" s="41">
        <f t="shared" si="7"/>
        <v>0.9514082219109288</v>
      </c>
      <c r="X49" s="39"/>
      <c r="Y49" s="39">
        <f t="shared" si="8"/>
        <v>116.93586328807939</v>
      </c>
      <c r="Z49" s="39">
        <f t="shared" si="9"/>
        <v>5.4009824</v>
      </c>
      <c r="AA49" s="39">
        <f t="shared" si="10"/>
        <v>1.3198035199999998</v>
      </c>
    </row>
    <row r="50" spans="1:27" ht="14.25">
      <c r="A50" s="72">
        <f t="shared" si="11"/>
        <v>950</v>
      </c>
      <c r="C50" s="73">
        <f t="shared" si="0"/>
        <v>0.8728824745140998</v>
      </c>
      <c r="E50" s="74">
        <f t="shared" si="1"/>
        <v>0.015013931955356894</v>
      </c>
      <c r="G50" s="73"/>
      <c r="R50" s="41">
        <f t="shared" si="2"/>
        <v>1.4459665144596652</v>
      </c>
      <c r="S50" s="41">
        <f t="shared" si="3"/>
        <v>1.5223097112860893</v>
      </c>
      <c r="T50" s="41">
        <f t="shared" si="5"/>
        <v>0.42972825159904093</v>
      </c>
      <c r="U50" s="41">
        <f t="shared" si="4"/>
        <v>0.5212269884602113</v>
      </c>
      <c r="V50" s="41">
        <f t="shared" si="6"/>
        <v>0.07359903427605824</v>
      </c>
      <c r="W50" s="41">
        <f t="shared" si="7"/>
        <v>0.9514082219109288</v>
      </c>
      <c r="X50" s="39"/>
      <c r="Y50" s="39">
        <f t="shared" si="8"/>
        <v>116.93586328807939</v>
      </c>
      <c r="Z50" s="39">
        <f t="shared" si="9"/>
        <v>5.4009824</v>
      </c>
      <c r="AA50" s="39">
        <f t="shared" si="10"/>
        <v>1.3198035199999998</v>
      </c>
    </row>
    <row r="51" spans="1:27" ht="14.25">
      <c r="A51" s="72">
        <f t="shared" si="11"/>
        <v>900</v>
      </c>
      <c r="C51" s="73">
        <f t="shared" si="0"/>
        <v>0.8793402385635481</v>
      </c>
      <c r="E51" s="74">
        <f t="shared" si="1"/>
        <v>0.01596528633990271</v>
      </c>
      <c r="G51" s="73"/>
      <c r="R51" s="41">
        <f t="shared" si="2"/>
        <v>1.36986301369863</v>
      </c>
      <c r="S51" s="41">
        <f t="shared" si="3"/>
        <v>1.5223097112860893</v>
      </c>
      <c r="T51" s="41">
        <f t="shared" si="5"/>
        <v>0.42972825159904093</v>
      </c>
      <c r="U51" s="41">
        <f t="shared" si="4"/>
        <v>0.4872618444666223</v>
      </c>
      <c r="V51" s="41">
        <f t="shared" si="6"/>
        <v>0.07359903427605824</v>
      </c>
      <c r="W51" s="41">
        <f t="shared" si="7"/>
        <v>0.9514082219109288</v>
      </c>
      <c r="X51" s="39"/>
      <c r="Y51" s="39">
        <f t="shared" si="8"/>
        <v>116.93586328807939</v>
      </c>
      <c r="Z51" s="39">
        <f t="shared" si="9"/>
        <v>5.4009824</v>
      </c>
      <c r="AA51" s="39">
        <f t="shared" si="10"/>
        <v>1.3198035199999998</v>
      </c>
    </row>
    <row r="52" spans="1:27" ht="14.25">
      <c r="A52" s="72">
        <f t="shared" si="11"/>
        <v>850</v>
      </c>
      <c r="C52" s="73">
        <f t="shared" si="0"/>
        <v>0.8859250577674801</v>
      </c>
      <c r="E52" s="74">
        <f t="shared" si="1"/>
        <v>0.017031007275679362</v>
      </c>
      <c r="G52" s="73"/>
      <c r="R52" s="41">
        <f t="shared" si="2"/>
        <v>1.2937595129375952</v>
      </c>
      <c r="S52" s="41">
        <f t="shared" si="3"/>
        <v>1.5223097112860893</v>
      </c>
      <c r="T52" s="41">
        <f t="shared" si="5"/>
        <v>0.42972825159904093</v>
      </c>
      <c r="U52" s="41">
        <f t="shared" si="4"/>
        <v>0.4540224943175829</v>
      </c>
      <c r="V52" s="41">
        <f t="shared" si="6"/>
        <v>0.07359903427605824</v>
      </c>
      <c r="W52" s="41">
        <f t="shared" si="7"/>
        <v>0.9514082219109288</v>
      </c>
      <c r="X52" s="39"/>
      <c r="Y52" s="39">
        <f t="shared" si="8"/>
        <v>116.93586328807939</v>
      </c>
      <c r="Z52" s="39">
        <f t="shared" si="9"/>
        <v>5.4009824</v>
      </c>
      <c r="AA52" s="39">
        <f t="shared" si="10"/>
        <v>1.3198035199999998</v>
      </c>
    </row>
    <row r="53" spans="1:27" ht="14.25">
      <c r="A53" s="72">
        <f t="shared" si="11"/>
        <v>800</v>
      </c>
      <c r="C53" s="73">
        <f t="shared" si="0"/>
        <v>0.892623357717183</v>
      </c>
      <c r="E53" s="74">
        <f t="shared" si="1"/>
        <v>0.018232261227218518</v>
      </c>
      <c r="G53" s="73"/>
      <c r="R53" s="41">
        <f t="shared" si="2"/>
        <v>1.21765601217656</v>
      </c>
      <c r="S53" s="41">
        <f t="shared" si="3"/>
        <v>1.5223097112860893</v>
      </c>
      <c r="T53" s="41">
        <f t="shared" si="5"/>
        <v>0.42972825159904093</v>
      </c>
      <c r="U53" s="41">
        <f t="shared" si="4"/>
        <v>0.421508938013093</v>
      </c>
      <c r="V53" s="41">
        <f t="shared" si="6"/>
        <v>0.07359903427605824</v>
      </c>
      <c r="W53" s="41">
        <f t="shared" si="7"/>
        <v>0.9514082219109288</v>
      </c>
      <c r="X53" s="39"/>
      <c r="Y53" s="39">
        <f t="shared" si="8"/>
        <v>116.93586328807939</v>
      </c>
      <c r="Z53" s="39">
        <f t="shared" si="9"/>
        <v>5.4009824</v>
      </c>
      <c r="AA53" s="39">
        <f t="shared" si="10"/>
        <v>1.3198035199999998</v>
      </c>
    </row>
    <row r="54" spans="1:27" ht="14.25">
      <c r="A54" s="72">
        <f t="shared" si="11"/>
        <v>750</v>
      </c>
      <c r="C54" s="73">
        <f t="shared" si="0"/>
        <v>0.8994207426766837</v>
      </c>
      <c r="E54" s="74">
        <f t="shared" si="1"/>
        <v>0.01959584115518918</v>
      </c>
      <c r="G54" s="73"/>
      <c r="R54" s="41">
        <f t="shared" si="2"/>
        <v>1.1415525114155252</v>
      </c>
      <c r="S54" s="41">
        <f t="shared" si="3"/>
        <v>1.5223097112860893</v>
      </c>
      <c r="T54" s="41">
        <f t="shared" si="5"/>
        <v>0.42972825159904093</v>
      </c>
      <c r="U54" s="41">
        <f t="shared" si="4"/>
        <v>0.3897211755531528</v>
      </c>
      <c r="V54" s="41">
        <f t="shared" si="6"/>
        <v>0.07359903427605824</v>
      </c>
      <c r="W54" s="41">
        <f t="shared" si="7"/>
        <v>0.9514082219109288</v>
      </c>
      <c r="X54" s="39"/>
      <c r="Y54" s="39">
        <f t="shared" si="8"/>
        <v>116.93586328807939</v>
      </c>
      <c r="Z54" s="39">
        <f t="shared" si="9"/>
        <v>5.4009824</v>
      </c>
      <c r="AA54" s="39">
        <f t="shared" si="10"/>
        <v>1.3198035199999998</v>
      </c>
    </row>
    <row r="55" spans="1:27" ht="14.25">
      <c r="A55" s="72">
        <f t="shared" si="11"/>
        <v>700</v>
      </c>
      <c r="C55" s="73">
        <f t="shared" si="0"/>
        <v>0.9063019887201913</v>
      </c>
      <c r="E55" s="74">
        <f t="shared" si="1"/>
        <v>0.021156175819108423</v>
      </c>
      <c r="G55" s="73"/>
      <c r="R55" s="41">
        <f t="shared" si="2"/>
        <v>1.06544901065449</v>
      </c>
      <c r="S55" s="41">
        <f t="shared" si="3"/>
        <v>1.5223097112860893</v>
      </c>
      <c r="T55" s="41">
        <f t="shared" si="5"/>
        <v>0.42972825159904093</v>
      </c>
      <c r="U55" s="41">
        <f t="shared" si="4"/>
        <v>0.3586592069377621</v>
      </c>
      <c r="V55" s="41">
        <f t="shared" si="6"/>
        <v>0.07359903427605824</v>
      </c>
      <c r="W55" s="41">
        <f t="shared" si="7"/>
        <v>0.9514082219109288</v>
      </c>
      <c r="X55" s="39"/>
      <c r="Y55" s="39">
        <f t="shared" si="8"/>
        <v>116.93586328807939</v>
      </c>
      <c r="Z55" s="39">
        <f t="shared" si="9"/>
        <v>5.4009824</v>
      </c>
      <c r="AA55" s="39">
        <f t="shared" si="10"/>
        <v>1.3198035199999998</v>
      </c>
    </row>
    <row r="56" spans="1:27" ht="14.25">
      <c r="A56" s="72">
        <f t="shared" si="11"/>
        <v>650</v>
      </c>
      <c r="C56" s="73">
        <f t="shared" si="0"/>
        <v>0.9132510332650954</v>
      </c>
      <c r="E56" s="74">
        <f t="shared" si="1"/>
        <v>0.022958266359921643</v>
      </c>
      <c r="G56" s="73"/>
      <c r="R56" s="41">
        <f t="shared" si="2"/>
        <v>0.989345509893455</v>
      </c>
      <c r="S56" s="41">
        <f t="shared" si="3"/>
        <v>1.5223097112860893</v>
      </c>
      <c r="T56" s="41">
        <f t="shared" si="5"/>
        <v>0.42972825159904093</v>
      </c>
      <c r="U56" s="41">
        <f t="shared" si="4"/>
        <v>0.328323032166921</v>
      </c>
      <c r="V56" s="41">
        <f t="shared" si="6"/>
        <v>0.07359903427605824</v>
      </c>
      <c r="W56" s="41">
        <f t="shared" si="7"/>
        <v>0.9514082219109288</v>
      </c>
      <c r="X56" s="39"/>
      <c r="Y56" s="39">
        <f t="shared" si="8"/>
        <v>116.93586328807939</v>
      </c>
      <c r="Z56" s="39">
        <f t="shared" si="9"/>
        <v>5.4009824</v>
      </c>
      <c r="AA56" s="39">
        <f t="shared" si="10"/>
        <v>1.3198035199999998</v>
      </c>
    </row>
    <row r="57" spans="1:27" ht="14.25">
      <c r="A57" s="72">
        <f t="shared" si="11"/>
        <v>600</v>
      </c>
      <c r="C57" s="73">
        <f t="shared" si="0"/>
        <v>0.9202509584016144</v>
      </c>
      <c r="E57" s="74">
        <f t="shared" si="1"/>
        <v>0.025062091004931144</v>
      </c>
      <c r="G57" s="73"/>
      <c r="R57" s="41">
        <f t="shared" si="2"/>
        <v>0.91324200913242</v>
      </c>
      <c r="S57" s="41">
        <f t="shared" si="3"/>
        <v>1.5223097112860893</v>
      </c>
      <c r="T57" s="41">
        <f t="shared" si="5"/>
        <v>0.42972825159904093</v>
      </c>
      <c r="U57" s="41">
        <f t="shared" si="4"/>
        <v>0.2987126512406295</v>
      </c>
      <c r="V57" s="41">
        <f t="shared" si="6"/>
        <v>0.07359903427605824</v>
      </c>
      <c r="W57" s="41">
        <f t="shared" si="7"/>
        <v>0.9514082219109288</v>
      </c>
      <c r="X57" s="39"/>
      <c r="Y57" s="39">
        <f t="shared" si="8"/>
        <v>116.93586328807939</v>
      </c>
      <c r="Z57" s="39">
        <f t="shared" si="9"/>
        <v>5.4009824</v>
      </c>
      <c r="AA57" s="39">
        <f t="shared" si="10"/>
        <v>1.3198035199999998</v>
      </c>
    </row>
    <row r="58" spans="1:27" ht="14.25">
      <c r="A58" s="72">
        <f t="shared" si="11"/>
        <v>550</v>
      </c>
      <c r="C58" s="73">
        <f t="shared" si="0"/>
        <v>0.9272839640761017</v>
      </c>
      <c r="E58" s="74">
        <f t="shared" si="1"/>
        <v>0.02754941203760362</v>
      </c>
      <c r="G58" s="73"/>
      <c r="R58" s="41">
        <f t="shared" si="2"/>
        <v>0.837138508371385</v>
      </c>
      <c r="S58" s="41">
        <f t="shared" si="3"/>
        <v>1.5223097112860893</v>
      </c>
      <c r="T58" s="41">
        <f t="shared" si="5"/>
        <v>0.42972825159904093</v>
      </c>
      <c r="U58" s="41">
        <f t="shared" si="4"/>
        <v>0.2698280641588876</v>
      </c>
      <c r="V58" s="41">
        <f t="shared" si="6"/>
        <v>0.07359903427605824</v>
      </c>
      <c r="W58" s="41">
        <f t="shared" si="7"/>
        <v>0.9514082219109288</v>
      </c>
      <c r="X58" s="39"/>
      <c r="Y58" s="39">
        <f t="shared" si="8"/>
        <v>116.93586328807939</v>
      </c>
      <c r="Z58" s="39">
        <f t="shared" si="9"/>
        <v>5.4009824</v>
      </c>
      <c r="AA58" s="39">
        <f t="shared" si="10"/>
        <v>1.3198035199999998</v>
      </c>
    </row>
    <row r="59" spans="1:27" ht="14.25">
      <c r="A59" s="72">
        <f t="shared" si="11"/>
        <v>500</v>
      </c>
      <c r="C59" s="73">
        <f t="shared" si="0"/>
        <v>0.9343313249799468</v>
      </c>
      <c r="E59" s="74">
        <f t="shared" si="1"/>
        <v>0.03053466641674849</v>
      </c>
      <c r="G59" s="73"/>
      <c r="R59" s="41">
        <f t="shared" si="2"/>
        <v>0.76103500761035</v>
      </c>
      <c r="S59" s="41">
        <f t="shared" si="3"/>
        <v>1.5223097112860893</v>
      </c>
      <c r="T59" s="41">
        <f t="shared" si="5"/>
        <v>0.42972825159904093</v>
      </c>
      <c r="U59" s="41">
        <f t="shared" si="4"/>
        <v>0.24166927092169532</v>
      </c>
      <c r="V59" s="41">
        <f t="shared" si="6"/>
        <v>0.07359903427605824</v>
      </c>
      <c r="W59" s="41">
        <f t="shared" si="7"/>
        <v>0.9514082219109288</v>
      </c>
      <c r="X59" s="39"/>
      <c r="Y59" s="39">
        <f t="shared" si="8"/>
        <v>116.93586328807939</v>
      </c>
      <c r="Z59" s="39">
        <f t="shared" si="9"/>
        <v>5.4009824</v>
      </c>
      <c r="AA59" s="39">
        <f t="shared" si="10"/>
        <v>1.3198035199999998</v>
      </c>
    </row>
    <row r="60" spans="1:27" ht="14.25">
      <c r="A60" s="72">
        <f t="shared" si="11"/>
        <v>450</v>
      </c>
      <c r="C60" s="73">
        <f t="shared" si="0"/>
        <v>0.9413733212281373</v>
      </c>
      <c r="E60" s="74">
        <f t="shared" si="1"/>
        <v>0.03418311585673283</v>
      </c>
      <c r="G60" s="73"/>
      <c r="R60" s="41">
        <f t="shared" si="2"/>
        <v>0.684931506849315</v>
      </c>
      <c r="S60" s="41">
        <f t="shared" si="3"/>
        <v>1.5223097112860893</v>
      </c>
      <c r="T60" s="41">
        <f t="shared" si="5"/>
        <v>0.42972825159904093</v>
      </c>
      <c r="U60" s="41">
        <f t="shared" si="4"/>
        <v>0.21423627152905267</v>
      </c>
      <c r="V60" s="41">
        <f t="shared" si="6"/>
        <v>0.07359903427605824</v>
      </c>
      <c r="W60" s="41">
        <f t="shared" si="7"/>
        <v>0.9514082219109288</v>
      </c>
      <c r="X60" s="39"/>
      <c r="Y60" s="39">
        <f t="shared" si="8"/>
        <v>116.93586328807939</v>
      </c>
      <c r="Z60" s="39">
        <f t="shared" si="9"/>
        <v>5.4009824</v>
      </c>
      <c r="AA60" s="39">
        <f t="shared" si="10"/>
        <v>1.3198035199999998</v>
      </c>
    </row>
    <row r="61" spans="1:27" ht="14.25">
      <c r="A61" s="72">
        <f t="shared" si="11"/>
        <v>400</v>
      </c>
      <c r="C61" s="73">
        <f t="shared" si="0"/>
        <v>0.948389126161285</v>
      </c>
      <c r="E61" s="74">
        <f t="shared" si="1"/>
        <v>0.0387426077163098</v>
      </c>
      <c r="G61" s="73"/>
      <c r="R61" s="41">
        <f t="shared" si="2"/>
        <v>0.60882800608828</v>
      </c>
      <c r="S61" s="41">
        <f t="shared" si="3"/>
        <v>1.5223097112860893</v>
      </c>
      <c r="T61" s="41">
        <f t="shared" si="5"/>
        <v>0.42972825159904093</v>
      </c>
      <c r="U61" s="41">
        <f t="shared" si="4"/>
        <v>0.18752906598095953</v>
      </c>
      <c r="V61" s="41">
        <f t="shared" si="6"/>
        <v>0.07359903427605824</v>
      </c>
      <c r="W61" s="41">
        <f t="shared" si="7"/>
        <v>0.9514082219109288</v>
      </c>
      <c r="X61" s="39"/>
      <c r="Y61" s="39">
        <f t="shared" si="8"/>
        <v>116.93586328807939</v>
      </c>
      <c r="Z61" s="39">
        <f t="shared" si="9"/>
        <v>5.4009824</v>
      </c>
      <c r="AA61" s="39">
        <f t="shared" si="10"/>
        <v>1.3198035199999998</v>
      </c>
    </row>
    <row r="62" spans="1:27" ht="14.25">
      <c r="A62" s="72">
        <f t="shared" si="11"/>
        <v>350</v>
      </c>
      <c r="C62" s="73">
        <f t="shared" si="0"/>
        <v>0.9553566218136424</v>
      </c>
      <c r="E62" s="74">
        <f t="shared" si="1"/>
        <v>0.04460255612939846</v>
      </c>
      <c r="G62" s="73"/>
      <c r="R62" s="41">
        <f t="shared" si="2"/>
        <v>0.532724505327245</v>
      </c>
      <c r="S62" s="41">
        <f t="shared" si="3"/>
        <v>1.5223097112860893</v>
      </c>
      <c r="T62" s="41">
        <f t="shared" si="5"/>
        <v>0.42972825159904093</v>
      </c>
      <c r="U62" s="41">
        <f t="shared" si="4"/>
        <v>0.16154765427741602</v>
      </c>
      <c r="V62" s="41">
        <f t="shared" si="6"/>
        <v>0.07359903427605824</v>
      </c>
      <c r="W62" s="41">
        <f t="shared" si="7"/>
        <v>0.9514082219109288</v>
      </c>
      <c r="X62" s="39"/>
      <c r="Y62" s="39">
        <f t="shared" si="8"/>
        <v>116.93586328807939</v>
      </c>
      <c r="Z62" s="39">
        <f t="shared" si="9"/>
        <v>5.4009824</v>
      </c>
      <c r="AA62" s="39">
        <f t="shared" si="10"/>
        <v>1.3198035199999998</v>
      </c>
    </row>
    <row r="63" spans="1:27" ht="14.25">
      <c r="A63" s="72">
        <f t="shared" si="11"/>
        <v>300</v>
      </c>
      <c r="C63" s="73">
        <f t="shared" si="0"/>
        <v>0.9622520866428567</v>
      </c>
      <c r="E63" s="74">
        <f t="shared" si="1"/>
        <v>0.05241189730900226</v>
      </c>
      <c r="G63" s="73"/>
      <c r="R63" s="41">
        <f t="shared" si="2"/>
        <v>0.45662100456621</v>
      </c>
      <c r="S63" s="41">
        <f t="shared" si="3"/>
        <v>1.5223097112860893</v>
      </c>
      <c r="T63" s="41">
        <f t="shared" si="5"/>
        <v>0.42972825159904093</v>
      </c>
      <c r="U63" s="41">
        <f t="shared" si="4"/>
        <v>0.13629203641842208</v>
      </c>
      <c r="V63" s="41">
        <f t="shared" si="6"/>
        <v>0.07359903427605824</v>
      </c>
      <c r="W63" s="41">
        <f t="shared" si="7"/>
        <v>0.9514082219109288</v>
      </c>
      <c r="X63" s="39"/>
      <c r="Y63" s="39">
        <f t="shared" si="8"/>
        <v>116.93586328807939</v>
      </c>
      <c r="Z63" s="39">
        <f t="shared" si="9"/>
        <v>5.4009824</v>
      </c>
      <c r="AA63" s="39">
        <f t="shared" si="10"/>
        <v>1.3198035199999998</v>
      </c>
    </row>
    <row r="64" spans="1:27" ht="14.25">
      <c r="A64" s="72">
        <f t="shared" si="11"/>
        <v>250</v>
      </c>
      <c r="C64" s="73">
        <f t="shared" si="0"/>
        <v>0.9690496428142055</v>
      </c>
      <c r="E64" s="74">
        <f t="shared" si="1"/>
        <v>0.06333857549994079</v>
      </c>
      <c r="G64" s="73"/>
      <c r="R64" s="41">
        <f t="shared" si="2"/>
        <v>0.380517503805175</v>
      </c>
      <c r="S64" s="41">
        <f t="shared" si="3"/>
        <v>1.5223097112860893</v>
      </c>
      <c r="T64" s="41">
        <f t="shared" si="5"/>
        <v>0.42972825159904093</v>
      </c>
      <c r="U64" s="41">
        <f t="shared" si="4"/>
        <v>0.11176221240397777</v>
      </c>
      <c r="V64" s="41">
        <f t="shared" si="6"/>
        <v>0.07359903427605824</v>
      </c>
      <c r="W64" s="41">
        <f t="shared" si="7"/>
        <v>0.9514082219109288</v>
      </c>
      <c r="X64" s="39"/>
      <c r="Y64" s="39">
        <f t="shared" si="8"/>
        <v>116.93586328807939</v>
      </c>
      <c r="Z64" s="39">
        <f t="shared" si="9"/>
        <v>5.4009824</v>
      </c>
      <c r="AA64" s="39">
        <f t="shared" si="10"/>
        <v>1.3198035199999998</v>
      </c>
    </row>
    <row r="65" spans="1:27" ht="14.25">
      <c r="A65" s="72">
        <f t="shared" si="11"/>
        <v>200</v>
      </c>
      <c r="C65" s="73">
        <f t="shared" si="0"/>
        <v>0.9757202090556617</v>
      </c>
      <c r="E65" s="74">
        <f t="shared" si="1"/>
        <v>0.07971821746486497</v>
      </c>
      <c r="G65" s="73"/>
      <c r="R65" s="41">
        <f t="shared" si="2"/>
        <v>0.30441400304414</v>
      </c>
      <c r="S65" s="41">
        <f t="shared" si="3"/>
        <v>1.5223097112860893</v>
      </c>
      <c r="T65" s="41">
        <f t="shared" si="5"/>
        <v>0.42972825159904093</v>
      </c>
      <c r="U65" s="41">
        <f t="shared" si="4"/>
        <v>0.08795818223408301</v>
      </c>
      <c r="V65" s="41">
        <f t="shared" si="6"/>
        <v>0.07359903427605824</v>
      </c>
      <c r="W65" s="41">
        <f t="shared" si="7"/>
        <v>0.9514082219109288</v>
      </c>
      <c r="X65" s="39"/>
      <c r="Y65" s="39">
        <f t="shared" si="8"/>
        <v>116.93586328807939</v>
      </c>
      <c r="Z65" s="39">
        <f t="shared" si="9"/>
        <v>5.4009824</v>
      </c>
      <c r="AA65" s="39">
        <f t="shared" si="10"/>
        <v>1.3198035199999998</v>
      </c>
    </row>
    <row r="66" spans="1:27" ht="14.25">
      <c r="A66" s="72">
        <f t="shared" si="11"/>
        <v>150</v>
      </c>
      <c r="C66" s="73">
        <f t="shared" si="0"/>
        <v>0.9822293004746665</v>
      </c>
      <c r="E66" s="74">
        <f t="shared" si="1"/>
        <v>0.10700003033504156</v>
      </c>
      <c r="G66" s="73"/>
      <c r="R66" s="41">
        <f t="shared" si="2"/>
        <v>0.228310502283105</v>
      </c>
      <c r="S66" s="41">
        <f t="shared" si="3"/>
        <v>1.5223097112860893</v>
      </c>
      <c r="T66" s="41">
        <f t="shared" si="5"/>
        <v>0.42972825159904093</v>
      </c>
      <c r="U66" s="41">
        <f t="shared" si="4"/>
        <v>0.06487994590873787</v>
      </c>
      <c r="V66" s="41">
        <f t="shared" si="6"/>
        <v>0.07359903427605824</v>
      </c>
      <c r="W66" s="41">
        <f t="shared" si="7"/>
        <v>0.9514082219109288</v>
      </c>
      <c r="X66" s="39"/>
      <c r="Y66" s="39">
        <f t="shared" si="8"/>
        <v>116.93586328807939</v>
      </c>
      <c r="Z66" s="39">
        <f t="shared" si="9"/>
        <v>5.4009824</v>
      </c>
      <c r="AA66" s="39">
        <f t="shared" si="10"/>
        <v>1.3198035199999998</v>
      </c>
    </row>
    <row r="67" spans="1:27" ht="14.25">
      <c r="A67" s="72">
        <f t="shared" si="11"/>
        <v>100</v>
      </c>
      <c r="C67" s="73">
        <f t="shared" si="0"/>
        <v>0.9885315712647601</v>
      </c>
      <c r="E67" s="74">
        <f t="shared" si="1"/>
        <v>0.16152986078916665</v>
      </c>
      <c r="G67" s="73"/>
      <c r="R67" s="41">
        <f t="shared" si="2"/>
        <v>0.15220700152207</v>
      </c>
      <c r="S67" s="41">
        <f t="shared" si="3"/>
        <v>1.5223097112860893</v>
      </c>
      <c r="T67" s="41">
        <f t="shared" si="5"/>
        <v>0.42972825159904093</v>
      </c>
      <c r="U67" s="41">
        <f t="shared" si="4"/>
        <v>0.04252750342794232</v>
      </c>
      <c r="V67" s="41">
        <f t="shared" si="6"/>
        <v>0.07359903427605824</v>
      </c>
      <c r="W67" s="41">
        <f t="shared" si="7"/>
        <v>0.9514082219109288</v>
      </c>
      <c r="X67" s="39"/>
      <c r="Y67" s="39">
        <f t="shared" si="8"/>
        <v>116.93586328807939</v>
      </c>
      <c r="Z67" s="39">
        <f t="shared" si="9"/>
        <v>5.4009824</v>
      </c>
      <c r="AA67" s="39">
        <f t="shared" si="10"/>
        <v>1.3198035199999998</v>
      </c>
    </row>
    <row r="68" spans="1:27" ht="14.25">
      <c r="A68" s="72">
        <f t="shared" si="11"/>
        <v>50</v>
      </c>
      <c r="C68" s="73">
        <f t="shared" si="0"/>
        <v>0.9945524478054285</v>
      </c>
      <c r="E68" s="74">
        <f t="shared" si="1"/>
        <v>0.32502739034625866</v>
      </c>
      <c r="G68" s="73"/>
      <c r="R68" s="41">
        <f t="shared" si="2"/>
        <v>0.076103500761035</v>
      </c>
      <c r="S68" s="41">
        <f t="shared" si="3"/>
        <v>1.5223097112860893</v>
      </c>
      <c r="T68" s="41">
        <f t="shared" si="5"/>
        <v>0.42972825159904093</v>
      </c>
      <c r="U68" s="41">
        <f t="shared" si="4"/>
        <v>0.020900854791696365</v>
      </c>
      <c r="V68" s="41">
        <f t="shared" si="6"/>
        <v>0.07359903427605824</v>
      </c>
      <c r="W68" s="41">
        <f t="shared" si="7"/>
        <v>0.9514082219109288</v>
      </c>
      <c r="X68" s="39"/>
      <c r="Y68" s="39">
        <f t="shared" si="8"/>
        <v>116.93586328807939</v>
      </c>
      <c r="Z68" s="39">
        <f t="shared" si="9"/>
        <v>5.4009824</v>
      </c>
      <c r="AA68" s="39">
        <f t="shared" si="10"/>
        <v>1.3198035199999998</v>
      </c>
    </row>
    <row r="69" spans="1:27" ht="14.25">
      <c r="A69" s="72">
        <f t="shared" si="11"/>
        <v>15</v>
      </c>
      <c r="C69" s="73">
        <f t="shared" si="0"/>
        <v>0.9984977372031818</v>
      </c>
      <c r="E69" s="74">
        <f t="shared" si="1"/>
        <v>1.0877224708994149</v>
      </c>
      <c r="G69" s="73"/>
      <c r="R69" s="41">
        <f t="shared" si="2"/>
        <v>0.0228310502283105</v>
      </c>
      <c r="S69" s="41">
        <f t="shared" si="3"/>
        <v>1.5223097112860893</v>
      </c>
      <c r="T69" s="41">
        <f t="shared" si="5"/>
        <v>0.42972825159904093</v>
      </c>
      <c r="U69" s="41">
        <f t="shared" si="4"/>
        <v>0.006194048083831203</v>
      </c>
      <c r="V69" s="41">
        <f t="shared" si="6"/>
        <v>0.07359903427605824</v>
      </c>
      <c r="W69" s="41">
        <f t="shared" si="7"/>
        <v>0.9514082219109288</v>
      </c>
      <c r="X69" s="39"/>
      <c r="Y69" s="39">
        <f t="shared" si="8"/>
        <v>116.93586328807939</v>
      </c>
      <c r="Z69" s="39">
        <f t="shared" si="9"/>
        <v>5.4009824</v>
      </c>
      <c r="AA69" s="39">
        <f t="shared" si="10"/>
        <v>1.3198035199999998</v>
      </c>
    </row>
    <row r="70" spans="1:27" ht="14.25">
      <c r="A70" s="72" t="str">
        <f t="shared" si="11"/>
        <v/>
      </c>
      <c r="C70" s="73" t="str">
        <f t="shared" si="0"/>
        <v/>
      </c>
      <c r="E70" s="74" t="str">
        <f t="shared" si="1"/>
        <v/>
      </c>
      <c r="G70" s="73"/>
      <c r="R70" s="41" t="str">
        <f t="shared" si="2"/>
        <v/>
      </c>
      <c r="S70" s="41">
        <f t="shared" si="3"/>
        <v>1.5223097112860893</v>
      </c>
      <c r="T70" s="41">
        <f t="shared" si="5"/>
        <v>0.42972825159904093</v>
      </c>
      <c r="U70" s="41" t="str">
        <f t="shared" si="4"/>
        <v/>
      </c>
      <c r="V70" s="41">
        <f t="shared" si="6"/>
        <v>0.07359903427605824</v>
      </c>
      <c r="W70" s="41">
        <f t="shared" si="7"/>
        <v>0.9514082219109288</v>
      </c>
      <c r="X70" s="39"/>
      <c r="Y70" s="39">
        <f t="shared" si="8"/>
        <v>116.93586328807939</v>
      </c>
      <c r="Z70" s="39">
        <f t="shared" si="9"/>
        <v>5.4009824</v>
      </c>
      <c r="AA70" s="39">
        <f t="shared" si="10"/>
        <v>1.3198035199999998</v>
      </c>
    </row>
    <row r="71" spans="1:27" ht="14.25">
      <c r="A71" s="72" t="str">
        <f t="shared" si="11"/>
        <v/>
      </c>
      <c r="C71" s="73" t="str">
        <f t="shared" si="0"/>
        <v/>
      </c>
      <c r="E71" s="74" t="str">
        <f t="shared" si="1"/>
        <v/>
      </c>
      <c r="G71" s="73"/>
      <c r="R71" s="41" t="str">
        <f t="shared" si="2"/>
        <v/>
      </c>
      <c r="S71" s="41">
        <f t="shared" si="3"/>
        <v>1.5223097112860893</v>
      </c>
      <c r="T71" s="41">
        <f t="shared" si="5"/>
        <v>0.42972825159904093</v>
      </c>
      <c r="U71" s="41" t="str">
        <f t="shared" si="4"/>
        <v/>
      </c>
      <c r="V71" s="41">
        <f t="shared" si="6"/>
        <v>0.07359903427605824</v>
      </c>
      <c r="W71" s="41">
        <f t="shared" si="7"/>
        <v>0.9514082219109288</v>
      </c>
      <c r="X71" s="39"/>
      <c r="Y71" s="39">
        <f t="shared" si="8"/>
        <v>116.93586328807939</v>
      </c>
      <c r="Z71" s="39">
        <f t="shared" si="9"/>
        <v>5.4009824</v>
      </c>
      <c r="AA71" s="39">
        <f t="shared" si="10"/>
        <v>1.3198035199999998</v>
      </c>
    </row>
    <row r="72" spans="1:27" ht="14.25">
      <c r="A72" s="72" t="str">
        <f t="shared" si="11"/>
        <v/>
      </c>
      <c r="C72" s="73" t="str">
        <f t="shared" si="0"/>
        <v/>
      </c>
      <c r="E72" s="74" t="str">
        <f t="shared" si="1"/>
        <v/>
      </c>
      <c r="G72" s="73"/>
      <c r="R72" s="41" t="str">
        <f t="shared" si="2"/>
        <v/>
      </c>
      <c r="S72" s="41">
        <f t="shared" si="3"/>
        <v>1.5223097112860893</v>
      </c>
      <c r="T72" s="41">
        <f t="shared" si="5"/>
        <v>0.42972825159904093</v>
      </c>
      <c r="U72" s="41" t="str">
        <f t="shared" si="4"/>
        <v/>
      </c>
      <c r="V72" s="41">
        <f t="shared" si="6"/>
        <v>0.07359903427605824</v>
      </c>
      <c r="W72" s="41">
        <f t="shared" si="7"/>
        <v>0.9514082219109288</v>
      </c>
      <c r="X72" s="39"/>
      <c r="Y72" s="39">
        <f t="shared" si="8"/>
        <v>116.93586328807939</v>
      </c>
      <c r="Z72" s="39">
        <f t="shared" si="9"/>
        <v>5.4009824</v>
      </c>
      <c r="AA72" s="39">
        <f t="shared" si="10"/>
        <v>1.3198035199999998</v>
      </c>
    </row>
    <row r="73" spans="1:27" ht="14.25">
      <c r="A73" s="72" t="str">
        <f t="shared" si="11"/>
        <v/>
      </c>
      <c r="C73" s="73" t="str">
        <f t="shared" si="0"/>
        <v/>
      </c>
      <c r="E73" s="74" t="str">
        <f t="shared" si="1"/>
        <v/>
      </c>
      <c r="G73" s="73"/>
      <c r="R73" s="41" t="str">
        <f t="shared" si="2"/>
        <v/>
      </c>
      <c r="S73" s="41">
        <f t="shared" si="3"/>
        <v>1.5223097112860893</v>
      </c>
      <c r="T73" s="41">
        <f t="shared" si="5"/>
        <v>0.42972825159904093</v>
      </c>
      <c r="U73" s="41" t="str">
        <f t="shared" si="4"/>
        <v/>
      </c>
      <c r="V73" s="41">
        <f t="shared" si="6"/>
        <v>0.07359903427605824</v>
      </c>
      <c r="W73" s="41">
        <f t="shared" si="7"/>
        <v>0.9514082219109288</v>
      </c>
      <c r="X73" s="39"/>
      <c r="Y73" s="39">
        <f t="shared" si="8"/>
        <v>116.93586328807939</v>
      </c>
      <c r="Z73" s="39">
        <f t="shared" si="9"/>
        <v>5.4009824</v>
      </c>
      <c r="AA73" s="39">
        <f t="shared" si="10"/>
        <v>1.3198035199999998</v>
      </c>
    </row>
    <row r="74" spans="1:27" ht="14.25">
      <c r="A74" s="72" t="str">
        <f t="shared" si="11"/>
        <v/>
      </c>
      <c r="C74" s="73" t="str">
        <f t="shared" si="0"/>
        <v/>
      </c>
      <c r="E74" s="74" t="str">
        <f t="shared" si="1"/>
        <v/>
      </c>
      <c r="G74" s="73"/>
      <c r="R74" s="41" t="str">
        <f t="shared" si="2"/>
        <v/>
      </c>
      <c r="S74" s="41">
        <f t="shared" si="3"/>
        <v>1.5223097112860893</v>
      </c>
      <c r="T74" s="41">
        <f t="shared" si="5"/>
        <v>0.42972825159904093</v>
      </c>
      <c r="U74" s="41" t="str">
        <f t="shared" si="4"/>
        <v/>
      </c>
      <c r="V74" s="41">
        <f t="shared" si="6"/>
        <v>0.07359903427605824</v>
      </c>
      <c r="W74" s="41">
        <f t="shared" si="7"/>
        <v>0.9514082219109288</v>
      </c>
      <c r="X74" s="39"/>
      <c r="Y74" s="39">
        <f t="shared" si="8"/>
        <v>116.93586328807939</v>
      </c>
      <c r="Z74" s="39">
        <f t="shared" si="9"/>
        <v>5.4009824</v>
      </c>
      <c r="AA74" s="39">
        <f t="shared" si="10"/>
        <v>1.3198035199999998</v>
      </c>
    </row>
    <row r="75" spans="1:27" ht="14.25">
      <c r="A75" s="72" t="str">
        <f t="shared" si="11"/>
        <v/>
      </c>
      <c r="C75" s="73" t="str">
        <f aca="true" t="shared" si="12" ref="C75:C138">IF(A75&lt;&gt;"",T75+(1-T75)/(EXP(U75))+V75*R75^W75,"")</f>
        <v/>
      </c>
      <c r="E75" s="74" t="str">
        <f aca="true" t="shared" si="13" ref="E75:E138">IF(A75="","",$M$7/(460+$O$7)*(460+$C$7)*C75/A75)</f>
        <v/>
      </c>
      <c r="G75" s="73"/>
      <c r="R75" s="41" t="str">
        <f aca="true" t="shared" si="14" ref="R75:R138">IF(A75&lt;&gt;"",A75/$I$7,"")</f>
        <v/>
      </c>
      <c r="S75" s="41">
        <f aca="true" t="shared" si="15" ref="S75:S138">(460+$C$7)/$K$7</f>
        <v>1.5223097112860893</v>
      </c>
      <c r="T75" s="41">
        <f t="shared" si="5"/>
        <v>0.42972825159904093</v>
      </c>
      <c r="U75" s="41" t="str">
        <f aca="true" t="shared" si="16" ref="U75:U138">IF(A75&lt;&gt;"",(0.62-0.23*S75)*R75+(0.066/(S75-0.86)-0.037)*R75*R75+(0.32*R75*R75)/(10^(9*(S75-1))),"")</f>
        <v/>
      </c>
      <c r="V75" s="41">
        <f t="shared" si="6"/>
        <v>0.07359903427605824</v>
      </c>
      <c r="W75" s="41">
        <f t="shared" si="7"/>
        <v>0.9514082219109288</v>
      </c>
      <c r="X75" s="39"/>
      <c r="Y75" s="39">
        <f t="shared" si="8"/>
        <v>116.93586328807939</v>
      </c>
      <c r="Z75" s="39">
        <f t="shared" si="9"/>
        <v>5.4009824</v>
      </c>
      <c r="AA75" s="39">
        <f t="shared" si="10"/>
        <v>1.3198035199999998</v>
      </c>
    </row>
    <row r="76" spans="1:27" ht="14.25">
      <c r="A76" s="72" t="str">
        <f t="shared" si="11"/>
        <v/>
      </c>
      <c r="C76" s="73" t="str">
        <f t="shared" si="12"/>
        <v/>
      </c>
      <c r="E76" s="74" t="str">
        <f t="shared" si="13"/>
        <v/>
      </c>
      <c r="G76" s="73"/>
      <c r="R76" s="41" t="str">
        <f t="shared" si="14"/>
        <v/>
      </c>
      <c r="S76" s="41">
        <f t="shared" si="15"/>
        <v>1.5223097112860893</v>
      </c>
      <c r="T76" s="41">
        <f aca="true" t="shared" si="17" ref="T76:T139">1.39*(S76-0.92)^0.5-0.36*S76-0.101</f>
        <v>0.42972825159904093</v>
      </c>
      <c r="U76" s="41" t="str">
        <f t="shared" si="16"/>
        <v/>
      </c>
      <c r="V76" s="41">
        <f aca="true" t="shared" si="18" ref="V76:V139">0.132-0.32*LOG10(S76)</f>
        <v>0.07359903427605824</v>
      </c>
      <c r="W76" s="41">
        <f aca="true" t="shared" si="19" ref="W76:W139">10^(0.3016-0.49*S76+0.1824*S76*S76)</f>
        <v>0.9514082219109288</v>
      </c>
      <c r="X76" s="39"/>
      <c r="Y76" s="39">
        <f aca="true" t="shared" si="20" ref="Y76:Y139">((9.4+0.02*$G$7)*(460+$C$7)^1.5)/(209+19*$G$7+460+$C$7)</f>
        <v>116.93586328807939</v>
      </c>
      <c r="Z76" s="39">
        <f aca="true" t="shared" si="21" ref="Z76:Z139">3.5+986/(460+$C$7)+0.01*$G$7</f>
        <v>5.4009824</v>
      </c>
      <c r="AA76" s="39">
        <f aca="true" t="shared" si="22" ref="AA76:AA139">2.4-0.2*Z76</f>
        <v>1.3198035199999998</v>
      </c>
    </row>
    <row r="77" spans="1:27" ht="14.25">
      <c r="A77" s="72" t="str">
        <f aca="true" t="shared" si="23" ref="A77:A140">IF(A76="","",IF(A76-50&gt;0,A76-50,IF(A76-50=0,15,"")))</f>
        <v/>
      </c>
      <c r="C77" s="73" t="str">
        <f t="shared" si="12"/>
        <v/>
      </c>
      <c r="E77" s="74" t="str">
        <f t="shared" si="13"/>
        <v/>
      </c>
      <c r="G77" s="73"/>
      <c r="R77" s="41" t="str">
        <f t="shared" si="14"/>
        <v/>
      </c>
      <c r="S77" s="41">
        <f t="shared" si="15"/>
        <v>1.5223097112860893</v>
      </c>
      <c r="T77" s="41">
        <f t="shared" si="17"/>
        <v>0.42972825159904093</v>
      </c>
      <c r="U77" s="41" t="str">
        <f t="shared" si="16"/>
        <v/>
      </c>
      <c r="V77" s="41">
        <f t="shared" si="18"/>
        <v>0.07359903427605824</v>
      </c>
      <c r="W77" s="41">
        <f t="shared" si="19"/>
        <v>0.9514082219109288</v>
      </c>
      <c r="X77" s="39"/>
      <c r="Y77" s="39">
        <f t="shared" si="20"/>
        <v>116.93586328807939</v>
      </c>
      <c r="Z77" s="39">
        <f t="shared" si="21"/>
        <v>5.4009824</v>
      </c>
      <c r="AA77" s="39">
        <f t="shared" si="22"/>
        <v>1.3198035199999998</v>
      </c>
    </row>
    <row r="78" spans="1:27" ht="14.25">
      <c r="A78" s="72" t="str">
        <f t="shared" si="23"/>
        <v/>
      </c>
      <c r="C78" s="73" t="str">
        <f t="shared" si="12"/>
        <v/>
      </c>
      <c r="E78" s="74" t="str">
        <f t="shared" si="13"/>
        <v/>
      </c>
      <c r="G78" s="73"/>
      <c r="R78" s="41" t="str">
        <f t="shared" si="14"/>
        <v/>
      </c>
      <c r="S78" s="41">
        <f t="shared" si="15"/>
        <v>1.5223097112860893</v>
      </c>
      <c r="T78" s="41">
        <f t="shared" si="17"/>
        <v>0.42972825159904093</v>
      </c>
      <c r="U78" s="41" t="str">
        <f t="shared" si="16"/>
        <v/>
      </c>
      <c r="V78" s="41">
        <f t="shared" si="18"/>
        <v>0.07359903427605824</v>
      </c>
      <c r="W78" s="41">
        <f t="shared" si="19"/>
        <v>0.9514082219109288</v>
      </c>
      <c r="X78" s="39"/>
      <c r="Y78" s="39">
        <f t="shared" si="20"/>
        <v>116.93586328807939</v>
      </c>
      <c r="Z78" s="39">
        <f t="shared" si="21"/>
        <v>5.4009824</v>
      </c>
      <c r="AA78" s="39">
        <f t="shared" si="22"/>
        <v>1.3198035199999998</v>
      </c>
    </row>
    <row r="79" spans="1:27" ht="14.25">
      <c r="A79" s="72" t="str">
        <f t="shared" si="23"/>
        <v/>
      </c>
      <c r="C79" s="73" t="str">
        <f t="shared" si="12"/>
        <v/>
      </c>
      <c r="E79" s="74" t="str">
        <f t="shared" si="13"/>
        <v/>
      </c>
      <c r="G79" s="73"/>
      <c r="R79" s="41" t="str">
        <f t="shared" si="14"/>
        <v/>
      </c>
      <c r="S79" s="41">
        <f t="shared" si="15"/>
        <v>1.5223097112860893</v>
      </c>
      <c r="T79" s="41">
        <f t="shared" si="17"/>
        <v>0.42972825159904093</v>
      </c>
      <c r="U79" s="41" t="str">
        <f t="shared" si="16"/>
        <v/>
      </c>
      <c r="V79" s="41">
        <f t="shared" si="18"/>
        <v>0.07359903427605824</v>
      </c>
      <c r="W79" s="41">
        <f t="shared" si="19"/>
        <v>0.9514082219109288</v>
      </c>
      <c r="X79" s="39"/>
      <c r="Y79" s="39">
        <f t="shared" si="20"/>
        <v>116.93586328807939</v>
      </c>
      <c r="Z79" s="39">
        <f t="shared" si="21"/>
        <v>5.4009824</v>
      </c>
      <c r="AA79" s="39">
        <f t="shared" si="22"/>
        <v>1.3198035199999998</v>
      </c>
    </row>
    <row r="80" spans="1:27" ht="14.25">
      <c r="A80" s="72" t="str">
        <f t="shared" si="23"/>
        <v/>
      </c>
      <c r="C80" s="73" t="str">
        <f t="shared" si="12"/>
        <v/>
      </c>
      <c r="E80" s="74" t="str">
        <f t="shared" si="13"/>
        <v/>
      </c>
      <c r="G80" s="73"/>
      <c r="R80" s="41" t="str">
        <f t="shared" si="14"/>
        <v/>
      </c>
      <c r="S80" s="41">
        <f t="shared" si="15"/>
        <v>1.5223097112860893</v>
      </c>
      <c r="T80" s="41">
        <f t="shared" si="17"/>
        <v>0.42972825159904093</v>
      </c>
      <c r="U80" s="41" t="str">
        <f t="shared" si="16"/>
        <v/>
      </c>
      <c r="V80" s="41">
        <f t="shared" si="18"/>
        <v>0.07359903427605824</v>
      </c>
      <c r="W80" s="41">
        <f t="shared" si="19"/>
        <v>0.9514082219109288</v>
      </c>
      <c r="X80" s="39"/>
      <c r="Y80" s="39">
        <f t="shared" si="20"/>
        <v>116.93586328807939</v>
      </c>
      <c r="Z80" s="39">
        <f t="shared" si="21"/>
        <v>5.4009824</v>
      </c>
      <c r="AA80" s="39">
        <f t="shared" si="22"/>
        <v>1.3198035199999998</v>
      </c>
    </row>
    <row r="81" spans="1:27" ht="14.25">
      <c r="A81" s="72" t="str">
        <f t="shared" si="23"/>
        <v/>
      </c>
      <c r="C81" s="73" t="str">
        <f t="shared" si="12"/>
        <v/>
      </c>
      <c r="E81" s="74" t="str">
        <f t="shared" si="13"/>
        <v/>
      </c>
      <c r="G81" s="73"/>
      <c r="R81" s="41" t="str">
        <f t="shared" si="14"/>
        <v/>
      </c>
      <c r="S81" s="41">
        <f t="shared" si="15"/>
        <v>1.5223097112860893</v>
      </c>
      <c r="T81" s="41">
        <f t="shared" si="17"/>
        <v>0.42972825159904093</v>
      </c>
      <c r="U81" s="41" t="str">
        <f t="shared" si="16"/>
        <v/>
      </c>
      <c r="V81" s="41">
        <f t="shared" si="18"/>
        <v>0.07359903427605824</v>
      </c>
      <c r="W81" s="41">
        <f t="shared" si="19"/>
        <v>0.9514082219109288</v>
      </c>
      <c r="X81" s="39"/>
      <c r="Y81" s="39">
        <f t="shared" si="20"/>
        <v>116.93586328807939</v>
      </c>
      <c r="Z81" s="39">
        <f t="shared" si="21"/>
        <v>5.4009824</v>
      </c>
      <c r="AA81" s="39">
        <f t="shared" si="22"/>
        <v>1.3198035199999998</v>
      </c>
    </row>
    <row r="82" spans="1:27" ht="14.25">
      <c r="A82" s="72" t="str">
        <f t="shared" si="23"/>
        <v/>
      </c>
      <c r="C82" s="73" t="str">
        <f t="shared" si="12"/>
        <v/>
      </c>
      <c r="E82" s="74" t="str">
        <f t="shared" si="13"/>
        <v/>
      </c>
      <c r="G82" s="73"/>
      <c r="R82" s="41" t="str">
        <f t="shared" si="14"/>
        <v/>
      </c>
      <c r="S82" s="41">
        <f t="shared" si="15"/>
        <v>1.5223097112860893</v>
      </c>
      <c r="T82" s="41">
        <f t="shared" si="17"/>
        <v>0.42972825159904093</v>
      </c>
      <c r="U82" s="41" t="str">
        <f t="shared" si="16"/>
        <v/>
      </c>
      <c r="V82" s="41">
        <f t="shared" si="18"/>
        <v>0.07359903427605824</v>
      </c>
      <c r="W82" s="41">
        <f t="shared" si="19"/>
        <v>0.9514082219109288</v>
      </c>
      <c r="X82" s="39"/>
      <c r="Y82" s="39">
        <f t="shared" si="20"/>
        <v>116.93586328807939</v>
      </c>
      <c r="Z82" s="39">
        <f t="shared" si="21"/>
        <v>5.4009824</v>
      </c>
      <c r="AA82" s="39">
        <f t="shared" si="22"/>
        <v>1.3198035199999998</v>
      </c>
    </row>
    <row r="83" spans="1:27" ht="14.25">
      <c r="A83" s="72" t="str">
        <f t="shared" si="23"/>
        <v/>
      </c>
      <c r="C83" s="73" t="str">
        <f t="shared" si="12"/>
        <v/>
      </c>
      <c r="E83" s="74" t="str">
        <f t="shared" si="13"/>
        <v/>
      </c>
      <c r="G83" s="73"/>
      <c r="R83" s="41" t="str">
        <f t="shared" si="14"/>
        <v/>
      </c>
      <c r="S83" s="41">
        <f t="shared" si="15"/>
        <v>1.5223097112860893</v>
      </c>
      <c r="T83" s="41">
        <f t="shared" si="17"/>
        <v>0.42972825159904093</v>
      </c>
      <c r="U83" s="41" t="str">
        <f t="shared" si="16"/>
        <v/>
      </c>
      <c r="V83" s="41">
        <f t="shared" si="18"/>
        <v>0.07359903427605824</v>
      </c>
      <c r="W83" s="41">
        <f t="shared" si="19"/>
        <v>0.9514082219109288</v>
      </c>
      <c r="X83" s="39"/>
      <c r="Y83" s="39">
        <f t="shared" si="20"/>
        <v>116.93586328807939</v>
      </c>
      <c r="Z83" s="39">
        <f t="shared" si="21"/>
        <v>5.4009824</v>
      </c>
      <c r="AA83" s="39">
        <f t="shared" si="22"/>
        <v>1.3198035199999998</v>
      </c>
    </row>
    <row r="84" spans="1:27" ht="14.25">
      <c r="A84" s="72" t="str">
        <f t="shared" si="23"/>
        <v/>
      </c>
      <c r="C84" s="73" t="str">
        <f t="shared" si="12"/>
        <v/>
      </c>
      <c r="E84" s="74" t="str">
        <f t="shared" si="13"/>
        <v/>
      </c>
      <c r="G84" s="73"/>
      <c r="R84" s="41" t="str">
        <f t="shared" si="14"/>
        <v/>
      </c>
      <c r="S84" s="41">
        <f t="shared" si="15"/>
        <v>1.5223097112860893</v>
      </c>
      <c r="T84" s="41">
        <f t="shared" si="17"/>
        <v>0.42972825159904093</v>
      </c>
      <c r="U84" s="41" t="str">
        <f t="shared" si="16"/>
        <v/>
      </c>
      <c r="V84" s="41">
        <f t="shared" si="18"/>
        <v>0.07359903427605824</v>
      </c>
      <c r="W84" s="41">
        <f t="shared" si="19"/>
        <v>0.9514082219109288</v>
      </c>
      <c r="X84" s="39"/>
      <c r="Y84" s="39">
        <f t="shared" si="20"/>
        <v>116.93586328807939</v>
      </c>
      <c r="Z84" s="39">
        <f t="shared" si="21"/>
        <v>5.4009824</v>
      </c>
      <c r="AA84" s="39">
        <f t="shared" si="22"/>
        <v>1.3198035199999998</v>
      </c>
    </row>
    <row r="85" spans="1:27" ht="14.25">
      <c r="A85" s="72" t="str">
        <f t="shared" si="23"/>
        <v/>
      </c>
      <c r="C85" s="73" t="str">
        <f t="shared" si="12"/>
        <v/>
      </c>
      <c r="E85" s="74" t="str">
        <f t="shared" si="13"/>
        <v/>
      </c>
      <c r="G85" s="73"/>
      <c r="R85" s="41" t="str">
        <f t="shared" si="14"/>
        <v/>
      </c>
      <c r="S85" s="41">
        <f t="shared" si="15"/>
        <v>1.5223097112860893</v>
      </c>
      <c r="T85" s="41">
        <f t="shared" si="17"/>
        <v>0.42972825159904093</v>
      </c>
      <c r="U85" s="41" t="str">
        <f t="shared" si="16"/>
        <v/>
      </c>
      <c r="V85" s="41">
        <f t="shared" si="18"/>
        <v>0.07359903427605824</v>
      </c>
      <c r="W85" s="41">
        <f t="shared" si="19"/>
        <v>0.9514082219109288</v>
      </c>
      <c r="X85" s="39"/>
      <c r="Y85" s="39">
        <f t="shared" si="20"/>
        <v>116.93586328807939</v>
      </c>
      <c r="Z85" s="39">
        <f t="shared" si="21"/>
        <v>5.4009824</v>
      </c>
      <c r="AA85" s="39">
        <f t="shared" si="22"/>
        <v>1.3198035199999998</v>
      </c>
    </row>
    <row r="86" spans="1:27" ht="14.25">
      <c r="A86" s="72" t="str">
        <f t="shared" si="23"/>
        <v/>
      </c>
      <c r="C86" s="73" t="str">
        <f t="shared" si="12"/>
        <v/>
      </c>
      <c r="E86" s="74" t="str">
        <f t="shared" si="13"/>
        <v/>
      </c>
      <c r="G86" s="73"/>
      <c r="R86" s="41" t="str">
        <f t="shared" si="14"/>
        <v/>
      </c>
      <c r="S86" s="41">
        <f t="shared" si="15"/>
        <v>1.5223097112860893</v>
      </c>
      <c r="T86" s="41">
        <f t="shared" si="17"/>
        <v>0.42972825159904093</v>
      </c>
      <c r="U86" s="41" t="str">
        <f t="shared" si="16"/>
        <v/>
      </c>
      <c r="V86" s="41">
        <f t="shared" si="18"/>
        <v>0.07359903427605824</v>
      </c>
      <c r="W86" s="41">
        <f t="shared" si="19"/>
        <v>0.9514082219109288</v>
      </c>
      <c r="X86" s="39"/>
      <c r="Y86" s="39">
        <f t="shared" si="20"/>
        <v>116.93586328807939</v>
      </c>
      <c r="Z86" s="39">
        <f t="shared" si="21"/>
        <v>5.4009824</v>
      </c>
      <c r="AA86" s="39">
        <f t="shared" si="22"/>
        <v>1.3198035199999998</v>
      </c>
    </row>
    <row r="87" spans="1:27" ht="14.25">
      <c r="A87" s="72" t="str">
        <f t="shared" si="23"/>
        <v/>
      </c>
      <c r="C87" s="73" t="str">
        <f t="shared" si="12"/>
        <v/>
      </c>
      <c r="E87" s="74" t="str">
        <f t="shared" si="13"/>
        <v/>
      </c>
      <c r="G87" s="73"/>
      <c r="R87" s="41" t="str">
        <f t="shared" si="14"/>
        <v/>
      </c>
      <c r="S87" s="41">
        <f t="shared" si="15"/>
        <v>1.5223097112860893</v>
      </c>
      <c r="T87" s="41">
        <f t="shared" si="17"/>
        <v>0.42972825159904093</v>
      </c>
      <c r="U87" s="41" t="str">
        <f t="shared" si="16"/>
        <v/>
      </c>
      <c r="V87" s="41">
        <f t="shared" si="18"/>
        <v>0.07359903427605824</v>
      </c>
      <c r="W87" s="41">
        <f t="shared" si="19"/>
        <v>0.9514082219109288</v>
      </c>
      <c r="X87" s="39"/>
      <c r="Y87" s="39">
        <f t="shared" si="20"/>
        <v>116.93586328807939</v>
      </c>
      <c r="Z87" s="39">
        <f t="shared" si="21"/>
        <v>5.4009824</v>
      </c>
      <c r="AA87" s="39">
        <f t="shared" si="22"/>
        <v>1.3198035199999998</v>
      </c>
    </row>
    <row r="88" spans="1:27" ht="14.25">
      <c r="A88" s="72" t="str">
        <f t="shared" si="23"/>
        <v/>
      </c>
      <c r="C88" s="73" t="str">
        <f t="shared" si="12"/>
        <v/>
      </c>
      <c r="E88" s="74" t="str">
        <f t="shared" si="13"/>
        <v/>
      </c>
      <c r="G88" s="73"/>
      <c r="R88" s="41" t="str">
        <f t="shared" si="14"/>
        <v/>
      </c>
      <c r="S88" s="41">
        <f t="shared" si="15"/>
        <v>1.5223097112860893</v>
      </c>
      <c r="T88" s="41">
        <f t="shared" si="17"/>
        <v>0.42972825159904093</v>
      </c>
      <c r="U88" s="41" t="str">
        <f t="shared" si="16"/>
        <v/>
      </c>
      <c r="V88" s="41">
        <f t="shared" si="18"/>
        <v>0.07359903427605824</v>
      </c>
      <c r="W88" s="41">
        <f t="shared" si="19"/>
        <v>0.9514082219109288</v>
      </c>
      <c r="X88" s="39"/>
      <c r="Y88" s="39">
        <f t="shared" si="20"/>
        <v>116.93586328807939</v>
      </c>
      <c r="Z88" s="39">
        <f t="shared" si="21"/>
        <v>5.4009824</v>
      </c>
      <c r="AA88" s="39">
        <f t="shared" si="22"/>
        <v>1.3198035199999998</v>
      </c>
    </row>
    <row r="89" spans="1:27" ht="14.25">
      <c r="A89" s="72" t="str">
        <f t="shared" si="23"/>
        <v/>
      </c>
      <c r="C89" s="73" t="str">
        <f t="shared" si="12"/>
        <v/>
      </c>
      <c r="E89" s="74" t="str">
        <f t="shared" si="13"/>
        <v/>
      </c>
      <c r="G89" s="73"/>
      <c r="R89" s="41" t="str">
        <f t="shared" si="14"/>
        <v/>
      </c>
      <c r="S89" s="41">
        <f t="shared" si="15"/>
        <v>1.5223097112860893</v>
      </c>
      <c r="T89" s="41">
        <f t="shared" si="17"/>
        <v>0.42972825159904093</v>
      </c>
      <c r="U89" s="41" t="str">
        <f t="shared" si="16"/>
        <v/>
      </c>
      <c r="V89" s="41">
        <f t="shared" si="18"/>
        <v>0.07359903427605824</v>
      </c>
      <c r="W89" s="41">
        <f t="shared" si="19"/>
        <v>0.9514082219109288</v>
      </c>
      <c r="X89" s="39"/>
      <c r="Y89" s="39">
        <f t="shared" si="20"/>
        <v>116.93586328807939</v>
      </c>
      <c r="Z89" s="39">
        <f t="shared" si="21"/>
        <v>5.4009824</v>
      </c>
      <c r="AA89" s="39">
        <f t="shared" si="22"/>
        <v>1.3198035199999998</v>
      </c>
    </row>
    <row r="90" spans="1:27" ht="14.25">
      <c r="A90" s="72" t="str">
        <f t="shared" si="23"/>
        <v/>
      </c>
      <c r="C90" s="73" t="str">
        <f t="shared" si="12"/>
        <v/>
      </c>
      <c r="E90" s="74" t="str">
        <f t="shared" si="13"/>
        <v/>
      </c>
      <c r="G90" s="73"/>
      <c r="R90" s="41" t="str">
        <f t="shared" si="14"/>
        <v/>
      </c>
      <c r="S90" s="41">
        <f t="shared" si="15"/>
        <v>1.5223097112860893</v>
      </c>
      <c r="T90" s="41">
        <f t="shared" si="17"/>
        <v>0.42972825159904093</v>
      </c>
      <c r="U90" s="41" t="str">
        <f t="shared" si="16"/>
        <v/>
      </c>
      <c r="V90" s="41">
        <f t="shared" si="18"/>
        <v>0.07359903427605824</v>
      </c>
      <c r="W90" s="41">
        <f t="shared" si="19"/>
        <v>0.9514082219109288</v>
      </c>
      <c r="X90" s="39"/>
      <c r="Y90" s="39">
        <f t="shared" si="20"/>
        <v>116.93586328807939</v>
      </c>
      <c r="Z90" s="39">
        <f t="shared" si="21"/>
        <v>5.4009824</v>
      </c>
      <c r="AA90" s="39">
        <f t="shared" si="22"/>
        <v>1.3198035199999998</v>
      </c>
    </row>
    <row r="91" spans="1:27" ht="14.25">
      <c r="A91" s="72" t="str">
        <f t="shared" si="23"/>
        <v/>
      </c>
      <c r="C91" s="73" t="str">
        <f t="shared" si="12"/>
        <v/>
      </c>
      <c r="E91" s="74" t="str">
        <f t="shared" si="13"/>
        <v/>
      </c>
      <c r="G91" s="73"/>
      <c r="R91" s="41" t="str">
        <f t="shared" si="14"/>
        <v/>
      </c>
      <c r="S91" s="41">
        <f t="shared" si="15"/>
        <v>1.5223097112860893</v>
      </c>
      <c r="T91" s="41">
        <f t="shared" si="17"/>
        <v>0.42972825159904093</v>
      </c>
      <c r="U91" s="41" t="str">
        <f t="shared" si="16"/>
        <v/>
      </c>
      <c r="V91" s="41">
        <f t="shared" si="18"/>
        <v>0.07359903427605824</v>
      </c>
      <c r="W91" s="41">
        <f t="shared" si="19"/>
        <v>0.9514082219109288</v>
      </c>
      <c r="X91" s="39"/>
      <c r="Y91" s="39">
        <f t="shared" si="20"/>
        <v>116.93586328807939</v>
      </c>
      <c r="Z91" s="39">
        <f t="shared" si="21"/>
        <v>5.4009824</v>
      </c>
      <c r="AA91" s="39">
        <f t="shared" si="22"/>
        <v>1.3198035199999998</v>
      </c>
    </row>
    <row r="92" spans="1:27" ht="14.25">
      <c r="A92" s="72" t="str">
        <f t="shared" si="23"/>
        <v/>
      </c>
      <c r="C92" s="73" t="str">
        <f t="shared" si="12"/>
        <v/>
      </c>
      <c r="E92" s="74" t="str">
        <f t="shared" si="13"/>
        <v/>
      </c>
      <c r="G92" s="73"/>
      <c r="R92" s="41" t="str">
        <f t="shared" si="14"/>
        <v/>
      </c>
      <c r="S92" s="41">
        <f t="shared" si="15"/>
        <v>1.5223097112860893</v>
      </c>
      <c r="T92" s="41">
        <f t="shared" si="17"/>
        <v>0.42972825159904093</v>
      </c>
      <c r="U92" s="41" t="str">
        <f t="shared" si="16"/>
        <v/>
      </c>
      <c r="V92" s="41">
        <f t="shared" si="18"/>
        <v>0.07359903427605824</v>
      </c>
      <c r="W92" s="41">
        <f t="shared" si="19"/>
        <v>0.9514082219109288</v>
      </c>
      <c r="X92" s="39"/>
      <c r="Y92" s="39">
        <f t="shared" si="20"/>
        <v>116.93586328807939</v>
      </c>
      <c r="Z92" s="39">
        <f t="shared" si="21"/>
        <v>5.4009824</v>
      </c>
      <c r="AA92" s="39">
        <f t="shared" si="22"/>
        <v>1.3198035199999998</v>
      </c>
    </row>
    <row r="93" spans="1:27" ht="14.25">
      <c r="A93" s="72" t="str">
        <f t="shared" si="23"/>
        <v/>
      </c>
      <c r="C93" s="73" t="str">
        <f t="shared" si="12"/>
        <v/>
      </c>
      <c r="E93" s="74" t="str">
        <f t="shared" si="13"/>
        <v/>
      </c>
      <c r="G93" s="73"/>
      <c r="R93" s="41" t="str">
        <f t="shared" si="14"/>
        <v/>
      </c>
      <c r="S93" s="41">
        <f t="shared" si="15"/>
        <v>1.5223097112860893</v>
      </c>
      <c r="T93" s="41">
        <f t="shared" si="17"/>
        <v>0.42972825159904093</v>
      </c>
      <c r="U93" s="41" t="str">
        <f t="shared" si="16"/>
        <v/>
      </c>
      <c r="V93" s="41">
        <f t="shared" si="18"/>
        <v>0.07359903427605824</v>
      </c>
      <c r="W93" s="41">
        <f t="shared" si="19"/>
        <v>0.9514082219109288</v>
      </c>
      <c r="X93" s="39"/>
      <c r="Y93" s="39">
        <f t="shared" si="20"/>
        <v>116.93586328807939</v>
      </c>
      <c r="Z93" s="39">
        <f t="shared" si="21"/>
        <v>5.4009824</v>
      </c>
      <c r="AA93" s="39">
        <f t="shared" si="22"/>
        <v>1.3198035199999998</v>
      </c>
    </row>
    <row r="94" spans="1:27" ht="14.25">
      <c r="A94" s="72" t="str">
        <f t="shared" si="23"/>
        <v/>
      </c>
      <c r="C94" s="73" t="str">
        <f t="shared" si="12"/>
        <v/>
      </c>
      <c r="E94" s="74" t="str">
        <f t="shared" si="13"/>
        <v/>
      </c>
      <c r="G94" s="73"/>
      <c r="R94" s="41" t="str">
        <f t="shared" si="14"/>
        <v/>
      </c>
      <c r="S94" s="41">
        <f t="shared" si="15"/>
        <v>1.5223097112860893</v>
      </c>
      <c r="T94" s="41">
        <f t="shared" si="17"/>
        <v>0.42972825159904093</v>
      </c>
      <c r="U94" s="41" t="str">
        <f t="shared" si="16"/>
        <v/>
      </c>
      <c r="V94" s="41">
        <f t="shared" si="18"/>
        <v>0.07359903427605824</v>
      </c>
      <c r="W94" s="41">
        <f t="shared" si="19"/>
        <v>0.9514082219109288</v>
      </c>
      <c r="X94" s="39"/>
      <c r="Y94" s="39">
        <f t="shared" si="20"/>
        <v>116.93586328807939</v>
      </c>
      <c r="Z94" s="39">
        <f t="shared" si="21"/>
        <v>5.4009824</v>
      </c>
      <c r="AA94" s="39">
        <f t="shared" si="22"/>
        <v>1.3198035199999998</v>
      </c>
    </row>
    <row r="95" spans="1:27" ht="14.25">
      <c r="A95" s="72" t="str">
        <f t="shared" si="23"/>
        <v/>
      </c>
      <c r="C95" s="73" t="str">
        <f t="shared" si="12"/>
        <v/>
      </c>
      <c r="E95" s="74" t="str">
        <f t="shared" si="13"/>
        <v/>
      </c>
      <c r="G95" s="73"/>
      <c r="R95" s="41" t="str">
        <f t="shared" si="14"/>
        <v/>
      </c>
      <c r="S95" s="41">
        <f t="shared" si="15"/>
        <v>1.5223097112860893</v>
      </c>
      <c r="T95" s="41">
        <f t="shared" si="17"/>
        <v>0.42972825159904093</v>
      </c>
      <c r="U95" s="41" t="str">
        <f t="shared" si="16"/>
        <v/>
      </c>
      <c r="V95" s="41">
        <f t="shared" si="18"/>
        <v>0.07359903427605824</v>
      </c>
      <c r="W95" s="41">
        <f t="shared" si="19"/>
        <v>0.9514082219109288</v>
      </c>
      <c r="X95" s="39"/>
      <c r="Y95" s="39">
        <f t="shared" si="20"/>
        <v>116.93586328807939</v>
      </c>
      <c r="Z95" s="39">
        <f t="shared" si="21"/>
        <v>5.4009824</v>
      </c>
      <c r="AA95" s="39">
        <f t="shared" si="22"/>
        <v>1.3198035199999998</v>
      </c>
    </row>
    <row r="96" spans="1:27" ht="14.25">
      <c r="A96" s="72" t="str">
        <f t="shared" si="23"/>
        <v/>
      </c>
      <c r="C96" s="73" t="str">
        <f t="shared" si="12"/>
        <v/>
      </c>
      <c r="E96" s="74" t="str">
        <f t="shared" si="13"/>
        <v/>
      </c>
      <c r="G96" s="73"/>
      <c r="R96" s="41" t="str">
        <f t="shared" si="14"/>
        <v/>
      </c>
      <c r="S96" s="41">
        <f t="shared" si="15"/>
        <v>1.5223097112860893</v>
      </c>
      <c r="T96" s="41">
        <f t="shared" si="17"/>
        <v>0.42972825159904093</v>
      </c>
      <c r="U96" s="41" t="str">
        <f t="shared" si="16"/>
        <v/>
      </c>
      <c r="V96" s="41">
        <f t="shared" si="18"/>
        <v>0.07359903427605824</v>
      </c>
      <c r="W96" s="41">
        <f t="shared" si="19"/>
        <v>0.9514082219109288</v>
      </c>
      <c r="X96" s="39"/>
      <c r="Y96" s="39">
        <f t="shared" si="20"/>
        <v>116.93586328807939</v>
      </c>
      <c r="Z96" s="39">
        <f t="shared" si="21"/>
        <v>5.4009824</v>
      </c>
      <c r="AA96" s="39">
        <f t="shared" si="22"/>
        <v>1.3198035199999998</v>
      </c>
    </row>
    <row r="97" spans="1:27" ht="14.25">
      <c r="A97" s="72" t="str">
        <f t="shared" si="23"/>
        <v/>
      </c>
      <c r="C97" s="73" t="str">
        <f t="shared" si="12"/>
        <v/>
      </c>
      <c r="E97" s="74" t="str">
        <f t="shared" si="13"/>
        <v/>
      </c>
      <c r="G97" s="73"/>
      <c r="R97" s="41" t="str">
        <f t="shared" si="14"/>
        <v/>
      </c>
      <c r="S97" s="41">
        <f t="shared" si="15"/>
        <v>1.5223097112860893</v>
      </c>
      <c r="T97" s="41">
        <f t="shared" si="17"/>
        <v>0.42972825159904093</v>
      </c>
      <c r="U97" s="41" t="str">
        <f t="shared" si="16"/>
        <v/>
      </c>
      <c r="V97" s="41">
        <f t="shared" si="18"/>
        <v>0.07359903427605824</v>
      </c>
      <c r="W97" s="41">
        <f t="shared" si="19"/>
        <v>0.9514082219109288</v>
      </c>
      <c r="X97" s="39"/>
      <c r="Y97" s="39">
        <f t="shared" si="20"/>
        <v>116.93586328807939</v>
      </c>
      <c r="Z97" s="39">
        <f t="shared" si="21"/>
        <v>5.4009824</v>
      </c>
      <c r="AA97" s="39">
        <f t="shared" si="22"/>
        <v>1.3198035199999998</v>
      </c>
    </row>
    <row r="98" spans="1:27" ht="14.25">
      <c r="A98" s="72" t="str">
        <f t="shared" si="23"/>
        <v/>
      </c>
      <c r="C98" s="73" t="str">
        <f t="shared" si="12"/>
        <v/>
      </c>
      <c r="E98" s="74" t="str">
        <f t="shared" si="13"/>
        <v/>
      </c>
      <c r="G98" s="73"/>
      <c r="R98" s="41" t="str">
        <f t="shared" si="14"/>
        <v/>
      </c>
      <c r="S98" s="41">
        <f t="shared" si="15"/>
        <v>1.5223097112860893</v>
      </c>
      <c r="T98" s="41">
        <f t="shared" si="17"/>
        <v>0.42972825159904093</v>
      </c>
      <c r="U98" s="41" t="str">
        <f t="shared" si="16"/>
        <v/>
      </c>
      <c r="V98" s="41">
        <f t="shared" si="18"/>
        <v>0.07359903427605824</v>
      </c>
      <c r="W98" s="41">
        <f t="shared" si="19"/>
        <v>0.9514082219109288</v>
      </c>
      <c r="X98" s="39"/>
      <c r="Y98" s="39">
        <f t="shared" si="20"/>
        <v>116.93586328807939</v>
      </c>
      <c r="Z98" s="39">
        <f t="shared" si="21"/>
        <v>5.4009824</v>
      </c>
      <c r="AA98" s="39">
        <f t="shared" si="22"/>
        <v>1.3198035199999998</v>
      </c>
    </row>
    <row r="99" spans="1:27" ht="14.25">
      <c r="A99" s="72" t="str">
        <f t="shared" si="23"/>
        <v/>
      </c>
      <c r="C99" s="73" t="str">
        <f t="shared" si="12"/>
        <v/>
      </c>
      <c r="E99" s="74" t="str">
        <f t="shared" si="13"/>
        <v/>
      </c>
      <c r="G99" s="73"/>
      <c r="R99" s="41" t="str">
        <f t="shared" si="14"/>
        <v/>
      </c>
      <c r="S99" s="41">
        <f t="shared" si="15"/>
        <v>1.5223097112860893</v>
      </c>
      <c r="T99" s="41">
        <f t="shared" si="17"/>
        <v>0.42972825159904093</v>
      </c>
      <c r="U99" s="41" t="str">
        <f t="shared" si="16"/>
        <v/>
      </c>
      <c r="V99" s="41">
        <f t="shared" si="18"/>
        <v>0.07359903427605824</v>
      </c>
      <c r="W99" s="41">
        <f t="shared" si="19"/>
        <v>0.9514082219109288</v>
      </c>
      <c r="X99" s="39"/>
      <c r="Y99" s="39">
        <f t="shared" si="20"/>
        <v>116.93586328807939</v>
      </c>
      <c r="Z99" s="39">
        <f t="shared" si="21"/>
        <v>5.4009824</v>
      </c>
      <c r="AA99" s="39">
        <f t="shared" si="22"/>
        <v>1.3198035199999998</v>
      </c>
    </row>
    <row r="100" spans="1:27" ht="14.25">
      <c r="A100" s="72" t="str">
        <f t="shared" si="23"/>
        <v/>
      </c>
      <c r="C100" s="73" t="str">
        <f t="shared" si="12"/>
        <v/>
      </c>
      <c r="E100" s="74" t="str">
        <f t="shared" si="13"/>
        <v/>
      </c>
      <c r="G100" s="73"/>
      <c r="R100" s="41" t="str">
        <f t="shared" si="14"/>
        <v/>
      </c>
      <c r="S100" s="41">
        <f t="shared" si="15"/>
        <v>1.5223097112860893</v>
      </c>
      <c r="T100" s="41">
        <f t="shared" si="17"/>
        <v>0.42972825159904093</v>
      </c>
      <c r="U100" s="41" t="str">
        <f t="shared" si="16"/>
        <v/>
      </c>
      <c r="V100" s="41">
        <f t="shared" si="18"/>
        <v>0.07359903427605824</v>
      </c>
      <c r="W100" s="41">
        <f t="shared" si="19"/>
        <v>0.9514082219109288</v>
      </c>
      <c r="X100" s="39"/>
      <c r="Y100" s="39">
        <f t="shared" si="20"/>
        <v>116.93586328807939</v>
      </c>
      <c r="Z100" s="39">
        <f t="shared" si="21"/>
        <v>5.4009824</v>
      </c>
      <c r="AA100" s="39">
        <f t="shared" si="22"/>
        <v>1.3198035199999998</v>
      </c>
    </row>
    <row r="101" spans="1:27" ht="14.25">
      <c r="A101" s="72" t="str">
        <f t="shared" si="23"/>
        <v/>
      </c>
      <c r="C101" s="73" t="str">
        <f t="shared" si="12"/>
        <v/>
      </c>
      <c r="E101" s="74" t="str">
        <f t="shared" si="13"/>
        <v/>
      </c>
      <c r="G101" s="73"/>
      <c r="R101" s="41" t="str">
        <f t="shared" si="14"/>
        <v/>
      </c>
      <c r="S101" s="41">
        <f t="shared" si="15"/>
        <v>1.5223097112860893</v>
      </c>
      <c r="T101" s="41">
        <f t="shared" si="17"/>
        <v>0.42972825159904093</v>
      </c>
      <c r="U101" s="41" t="str">
        <f t="shared" si="16"/>
        <v/>
      </c>
      <c r="V101" s="41">
        <f t="shared" si="18"/>
        <v>0.07359903427605824</v>
      </c>
      <c r="W101" s="41">
        <f t="shared" si="19"/>
        <v>0.9514082219109288</v>
      </c>
      <c r="X101" s="39"/>
      <c r="Y101" s="39">
        <f t="shared" si="20"/>
        <v>116.93586328807939</v>
      </c>
      <c r="Z101" s="39">
        <f t="shared" si="21"/>
        <v>5.4009824</v>
      </c>
      <c r="AA101" s="39">
        <f t="shared" si="22"/>
        <v>1.3198035199999998</v>
      </c>
    </row>
    <row r="102" spans="1:27" ht="14.25">
      <c r="A102" s="72" t="str">
        <f t="shared" si="23"/>
        <v/>
      </c>
      <c r="C102" s="73" t="str">
        <f t="shared" si="12"/>
        <v/>
      </c>
      <c r="E102" s="74" t="str">
        <f t="shared" si="13"/>
        <v/>
      </c>
      <c r="G102" s="73"/>
      <c r="R102" s="41" t="str">
        <f t="shared" si="14"/>
        <v/>
      </c>
      <c r="S102" s="41">
        <f t="shared" si="15"/>
        <v>1.5223097112860893</v>
      </c>
      <c r="T102" s="41">
        <f t="shared" si="17"/>
        <v>0.42972825159904093</v>
      </c>
      <c r="U102" s="41" t="str">
        <f t="shared" si="16"/>
        <v/>
      </c>
      <c r="V102" s="41">
        <f t="shared" si="18"/>
        <v>0.07359903427605824</v>
      </c>
      <c r="W102" s="41">
        <f t="shared" si="19"/>
        <v>0.9514082219109288</v>
      </c>
      <c r="X102" s="39"/>
      <c r="Y102" s="39">
        <f t="shared" si="20"/>
        <v>116.93586328807939</v>
      </c>
      <c r="Z102" s="39">
        <f t="shared" si="21"/>
        <v>5.4009824</v>
      </c>
      <c r="AA102" s="39">
        <f t="shared" si="22"/>
        <v>1.3198035199999998</v>
      </c>
    </row>
    <row r="103" spans="1:27" ht="14.25">
      <c r="A103" s="72" t="str">
        <f t="shared" si="23"/>
        <v/>
      </c>
      <c r="C103" s="73" t="str">
        <f t="shared" si="12"/>
        <v/>
      </c>
      <c r="E103" s="74" t="str">
        <f t="shared" si="13"/>
        <v/>
      </c>
      <c r="G103" s="73"/>
      <c r="R103" s="41" t="str">
        <f t="shared" si="14"/>
        <v/>
      </c>
      <c r="S103" s="41">
        <f t="shared" si="15"/>
        <v>1.5223097112860893</v>
      </c>
      <c r="T103" s="41">
        <f t="shared" si="17"/>
        <v>0.42972825159904093</v>
      </c>
      <c r="U103" s="41" t="str">
        <f t="shared" si="16"/>
        <v/>
      </c>
      <c r="V103" s="41">
        <f t="shared" si="18"/>
        <v>0.07359903427605824</v>
      </c>
      <c r="W103" s="41">
        <f t="shared" si="19"/>
        <v>0.9514082219109288</v>
      </c>
      <c r="X103" s="39"/>
      <c r="Y103" s="39">
        <f t="shared" si="20"/>
        <v>116.93586328807939</v>
      </c>
      <c r="Z103" s="39">
        <f t="shared" si="21"/>
        <v>5.4009824</v>
      </c>
      <c r="AA103" s="39">
        <f t="shared" si="22"/>
        <v>1.3198035199999998</v>
      </c>
    </row>
    <row r="104" spans="1:27" ht="14.25">
      <c r="A104" s="72" t="str">
        <f t="shared" si="23"/>
        <v/>
      </c>
      <c r="C104" s="73" t="str">
        <f t="shared" si="12"/>
        <v/>
      </c>
      <c r="E104" s="74" t="str">
        <f t="shared" si="13"/>
        <v/>
      </c>
      <c r="G104" s="73"/>
      <c r="R104" s="41" t="str">
        <f t="shared" si="14"/>
        <v/>
      </c>
      <c r="S104" s="41">
        <f t="shared" si="15"/>
        <v>1.5223097112860893</v>
      </c>
      <c r="T104" s="41">
        <f t="shared" si="17"/>
        <v>0.42972825159904093</v>
      </c>
      <c r="U104" s="41" t="str">
        <f t="shared" si="16"/>
        <v/>
      </c>
      <c r="V104" s="41">
        <f t="shared" si="18"/>
        <v>0.07359903427605824</v>
      </c>
      <c r="W104" s="41">
        <f t="shared" si="19"/>
        <v>0.9514082219109288</v>
      </c>
      <c r="X104" s="39"/>
      <c r="Y104" s="39">
        <f t="shared" si="20"/>
        <v>116.93586328807939</v>
      </c>
      <c r="Z104" s="39">
        <f t="shared" si="21"/>
        <v>5.4009824</v>
      </c>
      <c r="AA104" s="39">
        <f t="shared" si="22"/>
        <v>1.3198035199999998</v>
      </c>
    </row>
    <row r="105" spans="1:27" ht="14.25">
      <c r="A105" s="72" t="str">
        <f t="shared" si="23"/>
        <v/>
      </c>
      <c r="C105" s="73" t="str">
        <f t="shared" si="12"/>
        <v/>
      </c>
      <c r="E105" s="74" t="str">
        <f t="shared" si="13"/>
        <v/>
      </c>
      <c r="G105" s="73"/>
      <c r="R105" s="41" t="str">
        <f t="shared" si="14"/>
        <v/>
      </c>
      <c r="S105" s="41">
        <f t="shared" si="15"/>
        <v>1.5223097112860893</v>
      </c>
      <c r="T105" s="41">
        <f t="shared" si="17"/>
        <v>0.42972825159904093</v>
      </c>
      <c r="U105" s="41" t="str">
        <f t="shared" si="16"/>
        <v/>
      </c>
      <c r="V105" s="41">
        <f t="shared" si="18"/>
        <v>0.07359903427605824</v>
      </c>
      <c r="W105" s="41">
        <f t="shared" si="19"/>
        <v>0.9514082219109288</v>
      </c>
      <c r="X105" s="39"/>
      <c r="Y105" s="39">
        <f t="shared" si="20"/>
        <v>116.93586328807939</v>
      </c>
      <c r="Z105" s="39">
        <f t="shared" si="21"/>
        <v>5.4009824</v>
      </c>
      <c r="AA105" s="39">
        <f t="shared" si="22"/>
        <v>1.3198035199999998</v>
      </c>
    </row>
    <row r="106" spans="1:27" ht="14.25">
      <c r="A106" s="72" t="str">
        <f t="shared" si="23"/>
        <v/>
      </c>
      <c r="C106" s="73" t="str">
        <f t="shared" si="12"/>
        <v/>
      </c>
      <c r="E106" s="74" t="str">
        <f t="shared" si="13"/>
        <v/>
      </c>
      <c r="G106" s="73"/>
      <c r="R106" s="41" t="str">
        <f t="shared" si="14"/>
        <v/>
      </c>
      <c r="S106" s="41">
        <f t="shared" si="15"/>
        <v>1.5223097112860893</v>
      </c>
      <c r="T106" s="41">
        <f t="shared" si="17"/>
        <v>0.42972825159904093</v>
      </c>
      <c r="U106" s="41" t="str">
        <f t="shared" si="16"/>
        <v/>
      </c>
      <c r="V106" s="41">
        <f t="shared" si="18"/>
        <v>0.07359903427605824</v>
      </c>
      <c r="W106" s="41">
        <f t="shared" si="19"/>
        <v>0.9514082219109288</v>
      </c>
      <c r="X106" s="39"/>
      <c r="Y106" s="39">
        <f t="shared" si="20"/>
        <v>116.93586328807939</v>
      </c>
      <c r="Z106" s="39">
        <f t="shared" si="21"/>
        <v>5.4009824</v>
      </c>
      <c r="AA106" s="39">
        <f t="shared" si="22"/>
        <v>1.3198035199999998</v>
      </c>
    </row>
    <row r="107" spans="1:27" ht="14.25">
      <c r="A107" s="72" t="str">
        <f t="shared" si="23"/>
        <v/>
      </c>
      <c r="C107" s="73" t="str">
        <f t="shared" si="12"/>
        <v/>
      </c>
      <c r="E107" s="74" t="str">
        <f t="shared" si="13"/>
        <v/>
      </c>
      <c r="G107" s="73"/>
      <c r="R107" s="41" t="str">
        <f t="shared" si="14"/>
        <v/>
      </c>
      <c r="S107" s="41">
        <f t="shared" si="15"/>
        <v>1.5223097112860893</v>
      </c>
      <c r="T107" s="41">
        <f t="shared" si="17"/>
        <v>0.42972825159904093</v>
      </c>
      <c r="U107" s="41" t="str">
        <f t="shared" si="16"/>
        <v/>
      </c>
      <c r="V107" s="41">
        <f t="shared" si="18"/>
        <v>0.07359903427605824</v>
      </c>
      <c r="W107" s="41">
        <f t="shared" si="19"/>
        <v>0.9514082219109288</v>
      </c>
      <c r="X107" s="39"/>
      <c r="Y107" s="39">
        <f t="shared" si="20"/>
        <v>116.93586328807939</v>
      </c>
      <c r="Z107" s="39">
        <f t="shared" si="21"/>
        <v>5.4009824</v>
      </c>
      <c r="AA107" s="39">
        <f t="shared" si="22"/>
        <v>1.3198035199999998</v>
      </c>
    </row>
    <row r="108" spans="1:27" ht="14.25">
      <c r="A108" s="72" t="str">
        <f t="shared" si="23"/>
        <v/>
      </c>
      <c r="C108" s="73" t="str">
        <f t="shared" si="12"/>
        <v/>
      </c>
      <c r="E108" s="74" t="str">
        <f t="shared" si="13"/>
        <v/>
      </c>
      <c r="G108" s="73"/>
      <c r="R108" s="41" t="str">
        <f t="shared" si="14"/>
        <v/>
      </c>
      <c r="S108" s="41">
        <f t="shared" si="15"/>
        <v>1.5223097112860893</v>
      </c>
      <c r="T108" s="41">
        <f t="shared" si="17"/>
        <v>0.42972825159904093</v>
      </c>
      <c r="U108" s="41" t="str">
        <f t="shared" si="16"/>
        <v/>
      </c>
      <c r="V108" s="41">
        <f t="shared" si="18"/>
        <v>0.07359903427605824</v>
      </c>
      <c r="W108" s="41">
        <f t="shared" si="19"/>
        <v>0.9514082219109288</v>
      </c>
      <c r="X108" s="39"/>
      <c r="Y108" s="39">
        <f t="shared" si="20"/>
        <v>116.93586328807939</v>
      </c>
      <c r="Z108" s="39">
        <f t="shared" si="21"/>
        <v>5.4009824</v>
      </c>
      <c r="AA108" s="39">
        <f t="shared" si="22"/>
        <v>1.3198035199999998</v>
      </c>
    </row>
    <row r="109" spans="1:27" ht="14.25">
      <c r="A109" s="72" t="str">
        <f t="shared" si="23"/>
        <v/>
      </c>
      <c r="C109" s="73" t="str">
        <f t="shared" si="12"/>
        <v/>
      </c>
      <c r="E109" s="74" t="str">
        <f t="shared" si="13"/>
        <v/>
      </c>
      <c r="G109" s="73"/>
      <c r="R109" s="41" t="str">
        <f t="shared" si="14"/>
        <v/>
      </c>
      <c r="S109" s="41">
        <f t="shared" si="15"/>
        <v>1.5223097112860893</v>
      </c>
      <c r="T109" s="41">
        <f t="shared" si="17"/>
        <v>0.42972825159904093</v>
      </c>
      <c r="U109" s="41" t="str">
        <f t="shared" si="16"/>
        <v/>
      </c>
      <c r="V109" s="41">
        <f t="shared" si="18"/>
        <v>0.07359903427605824</v>
      </c>
      <c r="W109" s="41">
        <f t="shared" si="19"/>
        <v>0.9514082219109288</v>
      </c>
      <c r="X109" s="39"/>
      <c r="Y109" s="39">
        <f t="shared" si="20"/>
        <v>116.93586328807939</v>
      </c>
      <c r="Z109" s="39">
        <f t="shared" si="21"/>
        <v>5.4009824</v>
      </c>
      <c r="AA109" s="39">
        <f t="shared" si="22"/>
        <v>1.3198035199999998</v>
      </c>
    </row>
    <row r="110" spans="1:27" ht="14.25">
      <c r="A110" s="72" t="str">
        <f t="shared" si="23"/>
        <v/>
      </c>
      <c r="C110" s="73" t="str">
        <f t="shared" si="12"/>
        <v/>
      </c>
      <c r="E110" s="74" t="str">
        <f t="shared" si="13"/>
        <v/>
      </c>
      <c r="G110" s="73"/>
      <c r="R110" s="41" t="str">
        <f t="shared" si="14"/>
        <v/>
      </c>
      <c r="S110" s="41">
        <f t="shared" si="15"/>
        <v>1.5223097112860893</v>
      </c>
      <c r="T110" s="41">
        <f t="shared" si="17"/>
        <v>0.42972825159904093</v>
      </c>
      <c r="U110" s="41" t="str">
        <f t="shared" si="16"/>
        <v/>
      </c>
      <c r="V110" s="41">
        <f t="shared" si="18"/>
        <v>0.07359903427605824</v>
      </c>
      <c r="W110" s="41">
        <f t="shared" si="19"/>
        <v>0.9514082219109288</v>
      </c>
      <c r="X110" s="39"/>
      <c r="Y110" s="39">
        <f t="shared" si="20"/>
        <v>116.93586328807939</v>
      </c>
      <c r="Z110" s="39">
        <f t="shared" si="21"/>
        <v>5.4009824</v>
      </c>
      <c r="AA110" s="39">
        <f t="shared" si="22"/>
        <v>1.3198035199999998</v>
      </c>
    </row>
    <row r="111" spans="1:27" ht="14.25">
      <c r="A111" s="72" t="str">
        <f t="shared" si="23"/>
        <v/>
      </c>
      <c r="C111" s="73" t="str">
        <f t="shared" si="12"/>
        <v/>
      </c>
      <c r="E111" s="74" t="str">
        <f t="shared" si="13"/>
        <v/>
      </c>
      <c r="G111" s="73"/>
      <c r="R111" s="41" t="str">
        <f t="shared" si="14"/>
        <v/>
      </c>
      <c r="S111" s="41">
        <f t="shared" si="15"/>
        <v>1.5223097112860893</v>
      </c>
      <c r="T111" s="41">
        <f t="shared" si="17"/>
        <v>0.42972825159904093</v>
      </c>
      <c r="U111" s="41" t="str">
        <f t="shared" si="16"/>
        <v/>
      </c>
      <c r="V111" s="41">
        <f t="shared" si="18"/>
        <v>0.07359903427605824</v>
      </c>
      <c r="W111" s="41">
        <f t="shared" si="19"/>
        <v>0.9514082219109288</v>
      </c>
      <c r="X111" s="39"/>
      <c r="Y111" s="39">
        <f t="shared" si="20"/>
        <v>116.93586328807939</v>
      </c>
      <c r="Z111" s="39">
        <f t="shared" si="21"/>
        <v>5.4009824</v>
      </c>
      <c r="AA111" s="39">
        <f t="shared" si="22"/>
        <v>1.3198035199999998</v>
      </c>
    </row>
    <row r="112" spans="1:27" ht="14.25">
      <c r="A112" s="72" t="str">
        <f t="shared" si="23"/>
        <v/>
      </c>
      <c r="C112" s="73" t="str">
        <f t="shared" si="12"/>
        <v/>
      </c>
      <c r="E112" s="74" t="str">
        <f t="shared" si="13"/>
        <v/>
      </c>
      <c r="G112" s="73"/>
      <c r="R112" s="41" t="str">
        <f t="shared" si="14"/>
        <v/>
      </c>
      <c r="S112" s="41">
        <f t="shared" si="15"/>
        <v>1.5223097112860893</v>
      </c>
      <c r="T112" s="41">
        <f t="shared" si="17"/>
        <v>0.42972825159904093</v>
      </c>
      <c r="U112" s="41" t="str">
        <f t="shared" si="16"/>
        <v/>
      </c>
      <c r="V112" s="41">
        <f t="shared" si="18"/>
        <v>0.07359903427605824</v>
      </c>
      <c r="W112" s="41">
        <f t="shared" si="19"/>
        <v>0.9514082219109288</v>
      </c>
      <c r="X112" s="39"/>
      <c r="Y112" s="39">
        <f t="shared" si="20"/>
        <v>116.93586328807939</v>
      </c>
      <c r="Z112" s="39">
        <f t="shared" si="21"/>
        <v>5.4009824</v>
      </c>
      <c r="AA112" s="39">
        <f t="shared" si="22"/>
        <v>1.3198035199999998</v>
      </c>
    </row>
    <row r="113" spans="1:27" ht="14.25">
      <c r="A113" s="72" t="str">
        <f t="shared" si="23"/>
        <v/>
      </c>
      <c r="C113" s="73" t="str">
        <f t="shared" si="12"/>
        <v/>
      </c>
      <c r="E113" s="74" t="str">
        <f t="shared" si="13"/>
        <v/>
      </c>
      <c r="G113" s="73"/>
      <c r="R113" s="41" t="str">
        <f t="shared" si="14"/>
        <v/>
      </c>
      <c r="S113" s="41">
        <f t="shared" si="15"/>
        <v>1.5223097112860893</v>
      </c>
      <c r="T113" s="41">
        <f t="shared" si="17"/>
        <v>0.42972825159904093</v>
      </c>
      <c r="U113" s="41" t="str">
        <f t="shared" si="16"/>
        <v/>
      </c>
      <c r="V113" s="41">
        <f t="shared" si="18"/>
        <v>0.07359903427605824</v>
      </c>
      <c r="W113" s="41">
        <f t="shared" si="19"/>
        <v>0.9514082219109288</v>
      </c>
      <c r="X113" s="39"/>
      <c r="Y113" s="39">
        <f t="shared" si="20"/>
        <v>116.93586328807939</v>
      </c>
      <c r="Z113" s="39">
        <f t="shared" si="21"/>
        <v>5.4009824</v>
      </c>
      <c r="AA113" s="39">
        <f t="shared" si="22"/>
        <v>1.3198035199999998</v>
      </c>
    </row>
    <row r="114" spans="1:27" ht="14.25">
      <c r="A114" s="72" t="str">
        <f t="shared" si="23"/>
        <v/>
      </c>
      <c r="C114" s="73" t="str">
        <f t="shared" si="12"/>
        <v/>
      </c>
      <c r="E114" s="74" t="str">
        <f t="shared" si="13"/>
        <v/>
      </c>
      <c r="G114" s="73"/>
      <c r="R114" s="41" t="str">
        <f t="shared" si="14"/>
        <v/>
      </c>
      <c r="S114" s="41">
        <f t="shared" si="15"/>
        <v>1.5223097112860893</v>
      </c>
      <c r="T114" s="41">
        <f t="shared" si="17"/>
        <v>0.42972825159904093</v>
      </c>
      <c r="U114" s="41" t="str">
        <f t="shared" si="16"/>
        <v/>
      </c>
      <c r="V114" s="41">
        <f t="shared" si="18"/>
        <v>0.07359903427605824</v>
      </c>
      <c r="W114" s="41">
        <f t="shared" si="19"/>
        <v>0.9514082219109288</v>
      </c>
      <c r="X114" s="39"/>
      <c r="Y114" s="39">
        <f t="shared" si="20"/>
        <v>116.93586328807939</v>
      </c>
      <c r="Z114" s="39">
        <f t="shared" si="21"/>
        <v>5.4009824</v>
      </c>
      <c r="AA114" s="39">
        <f t="shared" si="22"/>
        <v>1.3198035199999998</v>
      </c>
    </row>
    <row r="115" spans="1:27" ht="14.25">
      <c r="A115" s="72" t="str">
        <f t="shared" si="23"/>
        <v/>
      </c>
      <c r="C115" s="73" t="str">
        <f t="shared" si="12"/>
        <v/>
      </c>
      <c r="E115" s="74" t="str">
        <f t="shared" si="13"/>
        <v/>
      </c>
      <c r="G115" s="73"/>
      <c r="R115" s="41" t="str">
        <f t="shared" si="14"/>
        <v/>
      </c>
      <c r="S115" s="41">
        <f t="shared" si="15"/>
        <v>1.5223097112860893</v>
      </c>
      <c r="T115" s="41">
        <f t="shared" si="17"/>
        <v>0.42972825159904093</v>
      </c>
      <c r="U115" s="41" t="str">
        <f t="shared" si="16"/>
        <v/>
      </c>
      <c r="V115" s="41">
        <f t="shared" si="18"/>
        <v>0.07359903427605824</v>
      </c>
      <c r="W115" s="41">
        <f t="shared" si="19"/>
        <v>0.9514082219109288</v>
      </c>
      <c r="X115" s="39"/>
      <c r="Y115" s="39">
        <f t="shared" si="20"/>
        <v>116.93586328807939</v>
      </c>
      <c r="Z115" s="39">
        <f t="shared" si="21"/>
        <v>5.4009824</v>
      </c>
      <c r="AA115" s="39">
        <f t="shared" si="22"/>
        <v>1.3198035199999998</v>
      </c>
    </row>
    <row r="116" spans="1:27" ht="14.25">
      <c r="A116" s="72" t="str">
        <f t="shared" si="23"/>
        <v/>
      </c>
      <c r="C116" s="73" t="str">
        <f t="shared" si="12"/>
        <v/>
      </c>
      <c r="E116" s="74" t="str">
        <f t="shared" si="13"/>
        <v/>
      </c>
      <c r="G116" s="73"/>
      <c r="R116" s="41" t="str">
        <f t="shared" si="14"/>
        <v/>
      </c>
      <c r="S116" s="41">
        <f t="shared" si="15"/>
        <v>1.5223097112860893</v>
      </c>
      <c r="T116" s="41">
        <f t="shared" si="17"/>
        <v>0.42972825159904093</v>
      </c>
      <c r="U116" s="41" t="str">
        <f t="shared" si="16"/>
        <v/>
      </c>
      <c r="V116" s="41">
        <f t="shared" si="18"/>
        <v>0.07359903427605824</v>
      </c>
      <c r="W116" s="41">
        <f t="shared" si="19"/>
        <v>0.9514082219109288</v>
      </c>
      <c r="X116" s="39"/>
      <c r="Y116" s="39">
        <f t="shared" si="20"/>
        <v>116.93586328807939</v>
      </c>
      <c r="Z116" s="39">
        <f t="shared" si="21"/>
        <v>5.4009824</v>
      </c>
      <c r="AA116" s="39">
        <f t="shared" si="22"/>
        <v>1.3198035199999998</v>
      </c>
    </row>
    <row r="117" spans="1:27" ht="14.25">
      <c r="A117" s="72" t="str">
        <f t="shared" si="23"/>
        <v/>
      </c>
      <c r="C117" s="73" t="str">
        <f t="shared" si="12"/>
        <v/>
      </c>
      <c r="E117" s="74" t="str">
        <f t="shared" si="13"/>
        <v/>
      </c>
      <c r="G117" s="73"/>
      <c r="R117" s="41" t="str">
        <f t="shared" si="14"/>
        <v/>
      </c>
      <c r="S117" s="41">
        <f t="shared" si="15"/>
        <v>1.5223097112860893</v>
      </c>
      <c r="T117" s="41">
        <f t="shared" si="17"/>
        <v>0.42972825159904093</v>
      </c>
      <c r="U117" s="41" t="str">
        <f t="shared" si="16"/>
        <v/>
      </c>
      <c r="V117" s="41">
        <f t="shared" si="18"/>
        <v>0.07359903427605824</v>
      </c>
      <c r="W117" s="41">
        <f t="shared" si="19"/>
        <v>0.9514082219109288</v>
      </c>
      <c r="X117" s="39"/>
      <c r="Y117" s="39">
        <f t="shared" si="20"/>
        <v>116.93586328807939</v>
      </c>
      <c r="Z117" s="39">
        <f t="shared" si="21"/>
        <v>5.4009824</v>
      </c>
      <c r="AA117" s="39">
        <f t="shared" si="22"/>
        <v>1.3198035199999998</v>
      </c>
    </row>
    <row r="118" spans="1:27" ht="14.25">
      <c r="A118" s="72" t="str">
        <f t="shared" si="23"/>
        <v/>
      </c>
      <c r="C118" s="73" t="str">
        <f t="shared" si="12"/>
        <v/>
      </c>
      <c r="E118" s="74" t="str">
        <f t="shared" si="13"/>
        <v/>
      </c>
      <c r="G118" s="73"/>
      <c r="R118" s="41" t="str">
        <f t="shared" si="14"/>
        <v/>
      </c>
      <c r="S118" s="41">
        <f t="shared" si="15"/>
        <v>1.5223097112860893</v>
      </c>
      <c r="T118" s="41">
        <f t="shared" si="17"/>
        <v>0.42972825159904093</v>
      </c>
      <c r="U118" s="41" t="str">
        <f t="shared" si="16"/>
        <v/>
      </c>
      <c r="V118" s="41">
        <f t="shared" si="18"/>
        <v>0.07359903427605824</v>
      </c>
      <c r="W118" s="41">
        <f t="shared" si="19"/>
        <v>0.9514082219109288</v>
      </c>
      <c r="X118" s="39"/>
      <c r="Y118" s="39">
        <f t="shared" si="20"/>
        <v>116.93586328807939</v>
      </c>
      <c r="Z118" s="39">
        <f t="shared" si="21"/>
        <v>5.4009824</v>
      </c>
      <c r="AA118" s="39">
        <f t="shared" si="22"/>
        <v>1.3198035199999998</v>
      </c>
    </row>
    <row r="119" spans="1:27" ht="14.25">
      <c r="A119" s="72" t="str">
        <f t="shared" si="23"/>
        <v/>
      </c>
      <c r="C119" s="73" t="str">
        <f t="shared" si="12"/>
        <v/>
      </c>
      <c r="E119" s="74" t="str">
        <f t="shared" si="13"/>
        <v/>
      </c>
      <c r="G119" s="73"/>
      <c r="R119" s="41" t="str">
        <f t="shared" si="14"/>
        <v/>
      </c>
      <c r="S119" s="41">
        <f t="shared" si="15"/>
        <v>1.5223097112860893</v>
      </c>
      <c r="T119" s="41">
        <f t="shared" si="17"/>
        <v>0.42972825159904093</v>
      </c>
      <c r="U119" s="41" t="str">
        <f t="shared" si="16"/>
        <v/>
      </c>
      <c r="V119" s="41">
        <f t="shared" si="18"/>
        <v>0.07359903427605824</v>
      </c>
      <c r="W119" s="41">
        <f t="shared" si="19"/>
        <v>0.9514082219109288</v>
      </c>
      <c r="X119" s="39"/>
      <c r="Y119" s="39">
        <f t="shared" si="20"/>
        <v>116.93586328807939</v>
      </c>
      <c r="Z119" s="39">
        <f t="shared" si="21"/>
        <v>5.4009824</v>
      </c>
      <c r="AA119" s="39">
        <f t="shared" si="22"/>
        <v>1.3198035199999998</v>
      </c>
    </row>
    <row r="120" spans="1:27" ht="14.25">
      <c r="A120" s="72" t="str">
        <f t="shared" si="23"/>
        <v/>
      </c>
      <c r="C120" s="73" t="str">
        <f t="shared" si="12"/>
        <v/>
      </c>
      <c r="E120" s="74" t="str">
        <f t="shared" si="13"/>
        <v/>
      </c>
      <c r="G120" s="73"/>
      <c r="R120" s="41" t="str">
        <f t="shared" si="14"/>
        <v/>
      </c>
      <c r="S120" s="41">
        <f t="shared" si="15"/>
        <v>1.5223097112860893</v>
      </c>
      <c r="T120" s="41">
        <f t="shared" si="17"/>
        <v>0.42972825159904093</v>
      </c>
      <c r="U120" s="41" t="str">
        <f t="shared" si="16"/>
        <v/>
      </c>
      <c r="V120" s="41">
        <f t="shared" si="18"/>
        <v>0.07359903427605824</v>
      </c>
      <c r="W120" s="41">
        <f t="shared" si="19"/>
        <v>0.9514082219109288</v>
      </c>
      <c r="X120" s="39"/>
      <c r="Y120" s="39">
        <f t="shared" si="20"/>
        <v>116.93586328807939</v>
      </c>
      <c r="Z120" s="39">
        <f t="shared" si="21"/>
        <v>5.4009824</v>
      </c>
      <c r="AA120" s="39">
        <f t="shared" si="22"/>
        <v>1.3198035199999998</v>
      </c>
    </row>
    <row r="121" spans="1:27" ht="14.25">
      <c r="A121" s="72" t="str">
        <f t="shared" si="23"/>
        <v/>
      </c>
      <c r="C121" s="73" t="str">
        <f t="shared" si="12"/>
        <v/>
      </c>
      <c r="E121" s="74" t="str">
        <f t="shared" si="13"/>
        <v/>
      </c>
      <c r="G121" s="73"/>
      <c r="R121" s="41" t="str">
        <f t="shared" si="14"/>
        <v/>
      </c>
      <c r="S121" s="41">
        <f t="shared" si="15"/>
        <v>1.5223097112860893</v>
      </c>
      <c r="T121" s="41">
        <f t="shared" si="17"/>
        <v>0.42972825159904093</v>
      </c>
      <c r="U121" s="41" t="str">
        <f t="shared" si="16"/>
        <v/>
      </c>
      <c r="V121" s="41">
        <f t="shared" si="18"/>
        <v>0.07359903427605824</v>
      </c>
      <c r="W121" s="41">
        <f t="shared" si="19"/>
        <v>0.9514082219109288</v>
      </c>
      <c r="X121" s="39"/>
      <c r="Y121" s="39">
        <f t="shared" si="20"/>
        <v>116.93586328807939</v>
      </c>
      <c r="Z121" s="39">
        <f t="shared" si="21"/>
        <v>5.4009824</v>
      </c>
      <c r="AA121" s="39">
        <f t="shared" si="22"/>
        <v>1.3198035199999998</v>
      </c>
    </row>
    <row r="122" spans="1:27" ht="14.25">
      <c r="A122" s="72" t="str">
        <f t="shared" si="23"/>
        <v/>
      </c>
      <c r="C122" s="73" t="str">
        <f t="shared" si="12"/>
        <v/>
      </c>
      <c r="E122" s="74" t="str">
        <f t="shared" si="13"/>
        <v/>
      </c>
      <c r="G122" s="73"/>
      <c r="R122" s="41" t="str">
        <f t="shared" si="14"/>
        <v/>
      </c>
      <c r="S122" s="41">
        <f t="shared" si="15"/>
        <v>1.5223097112860893</v>
      </c>
      <c r="T122" s="41">
        <f t="shared" si="17"/>
        <v>0.42972825159904093</v>
      </c>
      <c r="U122" s="41" t="str">
        <f t="shared" si="16"/>
        <v/>
      </c>
      <c r="V122" s="41">
        <f t="shared" si="18"/>
        <v>0.07359903427605824</v>
      </c>
      <c r="W122" s="41">
        <f t="shared" si="19"/>
        <v>0.9514082219109288</v>
      </c>
      <c r="X122" s="39"/>
      <c r="Y122" s="39">
        <f t="shared" si="20"/>
        <v>116.93586328807939</v>
      </c>
      <c r="Z122" s="39">
        <f t="shared" si="21"/>
        <v>5.4009824</v>
      </c>
      <c r="AA122" s="39">
        <f t="shared" si="22"/>
        <v>1.3198035199999998</v>
      </c>
    </row>
    <row r="123" spans="1:27" ht="14.25">
      <c r="A123" s="72" t="str">
        <f t="shared" si="23"/>
        <v/>
      </c>
      <c r="C123" s="73" t="str">
        <f t="shared" si="12"/>
        <v/>
      </c>
      <c r="E123" s="74" t="str">
        <f t="shared" si="13"/>
        <v/>
      </c>
      <c r="G123" s="73"/>
      <c r="R123" s="41" t="str">
        <f t="shared" si="14"/>
        <v/>
      </c>
      <c r="S123" s="41">
        <f t="shared" si="15"/>
        <v>1.5223097112860893</v>
      </c>
      <c r="T123" s="41">
        <f t="shared" si="17"/>
        <v>0.42972825159904093</v>
      </c>
      <c r="U123" s="41" t="str">
        <f t="shared" si="16"/>
        <v/>
      </c>
      <c r="V123" s="41">
        <f t="shared" si="18"/>
        <v>0.07359903427605824</v>
      </c>
      <c r="W123" s="41">
        <f t="shared" si="19"/>
        <v>0.9514082219109288</v>
      </c>
      <c r="X123" s="39"/>
      <c r="Y123" s="39">
        <f t="shared" si="20"/>
        <v>116.93586328807939</v>
      </c>
      <c r="Z123" s="39">
        <f t="shared" si="21"/>
        <v>5.4009824</v>
      </c>
      <c r="AA123" s="39">
        <f t="shared" si="22"/>
        <v>1.3198035199999998</v>
      </c>
    </row>
    <row r="124" spans="1:27" ht="14.25">
      <c r="A124" s="72" t="str">
        <f t="shared" si="23"/>
        <v/>
      </c>
      <c r="C124" s="73" t="str">
        <f t="shared" si="12"/>
        <v/>
      </c>
      <c r="E124" s="74" t="str">
        <f t="shared" si="13"/>
        <v/>
      </c>
      <c r="G124" s="73"/>
      <c r="R124" s="41" t="str">
        <f t="shared" si="14"/>
        <v/>
      </c>
      <c r="S124" s="41">
        <f t="shared" si="15"/>
        <v>1.5223097112860893</v>
      </c>
      <c r="T124" s="41">
        <f t="shared" si="17"/>
        <v>0.42972825159904093</v>
      </c>
      <c r="U124" s="41" t="str">
        <f t="shared" si="16"/>
        <v/>
      </c>
      <c r="V124" s="41">
        <f t="shared" si="18"/>
        <v>0.07359903427605824</v>
      </c>
      <c r="W124" s="41">
        <f t="shared" si="19"/>
        <v>0.9514082219109288</v>
      </c>
      <c r="X124" s="39"/>
      <c r="Y124" s="39">
        <f t="shared" si="20"/>
        <v>116.93586328807939</v>
      </c>
      <c r="Z124" s="39">
        <f t="shared" si="21"/>
        <v>5.4009824</v>
      </c>
      <c r="AA124" s="39">
        <f t="shared" si="22"/>
        <v>1.3198035199999998</v>
      </c>
    </row>
    <row r="125" spans="1:27" ht="14.25">
      <c r="A125" s="72" t="str">
        <f t="shared" si="23"/>
        <v/>
      </c>
      <c r="C125" s="73" t="str">
        <f t="shared" si="12"/>
        <v/>
      </c>
      <c r="E125" s="74" t="str">
        <f t="shared" si="13"/>
        <v/>
      </c>
      <c r="G125" s="73"/>
      <c r="R125" s="41" t="str">
        <f t="shared" si="14"/>
        <v/>
      </c>
      <c r="S125" s="41">
        <f t="shared" si="15"/>
        <v>1.5223097112860893</v>
      </c>
      <c r="T125" s="41">
        <f t="shared" si="17"/>
        <v>0.42972825159904093</v>
      </c>
      <c r="U125" s="41" t="str">
        <f t="shared" si="16"/>
        <v/>
      </c>
      <c r="V125" s="41">
        <f t="shared" si="18"/>
        <v>0.07359903427605824</v>
      </c>
      <c r="W125" s="41">
        <f t="shared" si="19"/>
        <v>0.9514082219109288</v>
      </c>
      <c r="X125" s="39"/>
      <c r="Y125" s="39">
        <f t="shared" si="20"/>
        <v>116.93586328807939</v>
      </c>
      <c r="Z125" s="39">
        <f t="shared" si="21"/>
        <v>5.4009824</v>
      </c>
      <c r="AA125" s="39">
        <f t="shared" si="22"/>
        <v>1.3198035199999998</v>
      </c>
    </row>
    <row r="126" spans="1:27" ht="14.25">
      <c r="A126" s="72" t="str">
        <f t="shared" si="23"/>
        <v/>
      </c>
      <c r="C126" s="73" t="str">
        <f t="shared" si="12"/>
        <v/>
      </c>
      <c r="E126" s="74" t="str">
        <f t="shared" si="13"/>
        <v/>
      </c>
      <c r="G126" s="73"/>
      <c r="R126" s="41" t="str">
        <f t="shared" si="14"/>
        <v/>
      </c>
      <c r="S126" s="41">
        <f t="shared" si="15"/>
        <v>1.5223097112860893</v>
      </c>
      <c r="T126" s="41">
        <f t="shared" si="17"/>
        <v>0.42972825159904093</v>
      </c>
      <c r="U126" s="41" t="str">
        <f t="shared" si="16"/>
        <v/>
      </c>
      <c r="V126" s="41">
        <f t="shared" si="18"/>
        <v>0.07359903427605824</v>
      </c>
      <c r="W126" s="41">
        <f t="shared" si="19"/>
        <v>0.9514082219109288</v>
      </c>
      <c r="X126" s="39"/>
      <c r="Y126" s="39">
        <f t="shared" si="20"/>
        <v>116.93586328807939</v>
      </c>
      <c r="Z126" s="39">
        <f t="shared" si="21"/>
        <v>5.4009824</v>
      </c>
      <c r="AA126" s="39">
        <f t="shared" si="22"/>
        <v>1.3198035199999998</v>
      </c>
    </row>
    <row r="127" spans="1:27" ht="14.25">
      <c r="A127" s="72" t="str">
        <f t="shared" si="23"/>
        <v/>
      </c>
      <c r="C127" s="73" t="str">
        <f t="shared" si="12"/>
        <v/>
      </c>
      <c r="E127" s="74" t="str">
        <f t="shared" si="13"/>
        <v/>
      </c>
      <c r="G127" s="73"/>
      <c r="R127" s="41" t="str">
        <f t="shared" si="14"/>
        <v/>
      </c>
      <c r="S127" s="41">
        <f t="shared" si="15"/>
        <v>1.5223097112860893</v>
      </c>
      <c r="T127" s="41">
        <f t="shared" si="17"/>
        <v>0.42972825159904093</v>
      </c>
      <c r="U127" s="41" t="str">
        <f t="shared" si="16"/>
        <v/>
      </c>
      <c r="V127" s="41">
        <f t="shared" si="18"/>
        <v>0.07359903427605824</v>
      </c>
      <c r="W127" s="41">
        <f t="shared" si="19"/>
        <v>0.9514082219109288</v>
      </c>
      <c r="X127" s="39"/>
      <c r="Y127" s="39">
        <f t="shared" si="20"/>
        <v>116.93586328807939</v>
      </c>
      <c r="Z127" s="39">
        <f t="shared" si="21"/>
        <v>5.4009824</v>
      </c>
      <c r="AA127" s="39">
        <f t="shared" si="22"/>
        <v>1.3198035199999998</v>
      </c>
    </row>
    <row r="128" spans="1:27" ht="14.25">
      <c r="A128" s="72" t="str">
        <f t="shared" si="23"/>
        <v/>
      </c>
      <c r="C128" s="73" t="str">
        <f t="shared" si="12"/>
        <v/>
      </c>
      <c r="E128" s="74" t="str">
        <f t="shared" si="13"/>
        <v/>
      </c>
      <c r="G128" s="73"/>
      <c r="R128" s="41" t="str">
        <f t="shared" si="14"/>
        <v/>
      </c>
      <c r="S128" s="41">
        <f t="shared" si="15"/>
        <v>1.5223097112860893</v>
      </c>
      <c r="T128" s="41">
        <f t="shared" si="17"/>
        <v>0.42972825159904093</v>
      </c>
      <c r="U128" s="41" t="str">
        <f t="shared" si="16"/>
        <v/>
      </c>
      <c r="V128" s="41">
        <f t="shared" si="18"/>
        <v>0.07359903427605824</v>
      </c>
      <c r="W128" s="41">
        <f t="shared" si="19"/>
        <v>0.9514082219109288</v>
      </c>
      <c r="X128" s="39"/>
      <c r="Y128" s="39">
        <f t="shared" si="20"/>
        <v>116.93586328807939</v>
      </c>
      <c r="Z128" s="39">
        <f t="shared" si="21"/>
        <v>5.4009824</v>
      </c>
      <c r="AA128" s="39">
        <f t="shared" si="22"/>
        <v>1.3198035199999998</v>
      </c>
    </row>
    <row r="129" spans="1:27" ht="14.25">
      <c r="A129" s="72" t="str">
        <f t="shared" si="23"/>
        <v/>
      </c>
      <c r="C129" s="73" t="str">
        <f t="shared" si="12"/>
        <v/>
      </c>
      <c r="E129" s="74" t="str">
        <f t="shared" si="13"/>
        <v/>
      </c>
      <c r="G129" s="73"/>
      <c r="R129" s="41" t="str">
        <f t="shared" si="14"/>
        <v/>
      </c>
      <c r="S129" s="41">
        <f t="shared" si="15"/>
        <v>1.5223097112860893</v>
      </c>
      <c r="T129" s="41">
        <f t="shared" si="17"/>
        <v>0.42972825159904093</v>
      </c>
      <c r="U129" s="41" t="str">
        <f t="shared" si="16"/>
        <v/>
      </c>
      <c r="V129" s="41">
        <f t="shared" si="18"/>
        <v>0.07359903427605824</v>
      </c>
      <c r="W129" s="41">
        <f t="shared" si="19"/>
        <v>0.9514082219109288</v>
      </c>
      <c r="X129" s="39"/>
      <c r="Y129" s="39">
        <f t="shared" si="20"/>
        <v>116.93586328807939</v>
      </c>
      <c r="Z129" s="39">
        <f t="shared" si="21"/>
        <v>5.4009824</v>
      </c>
      <c r="AA129" s="39">
        <f t="shared" si="22"/>
        <v>1.3198035199999998</v>
      </c>
    </row>
    <row r="130" spans="1:27" ht="14.25">
      <c r="A130" s="72" t="str">
        <f t="shared" si="23"/>
        <v/>
      </c>
      <c r="C130" s="73" t="str">
        <f t="shared" si="12"/>
        <v/>
      </c>
      <c r="E130" s="74" t="str">
        <f t="shared" si="13"/>
        <v/>
      </c>
      <c r="G130" s="73"/>
      <c r="R130" s="41" t="str">
        <f t="shared" si="14"/>
        <v/>
      </c>
      <c r="S130" s="41">
        <f t="shared" si="15"/>
        <v>1.5223097112860893</v>
      </c>
      <c r="T130" s="41">
        <f t="shared" si="17"/>
        <v>0.42972825159904093</v>
      </c>
      <c r="U130" s="41" t="str">
        <f t="shared" si="16"/>
        <v/>
      </c>
      <c r="V130" s="41">
        <f t="shared" si="18"/>
        <v>0.07359903427605824</v>
      </c>
      <c r="W130" s="41">
        <f t="shared" si="19"/>
        <v>0.9514082219109288</v>
      </c>
      <c r="X130" s="39"/>
      <c r="Y130" s="39">
        <f t="shared" si="20"/>
        <v>116.93586328807939</v>
      </c>
      <c r="Z130" s="39">
        <f t="shared" si="21"/>
        <v>5.4009824</v>
      </c>
      <c r="AA130" s="39">
        <f t="shared" si="22"/>
        <v>1.3198035199999998</v>
      </c>
    </row>
    <row r="131" spans="1:27" ht="14.25">
      <c r="A131" s="72" t="str">
        <f t="shared" si="23"/>
        <v/>
      </c>
      <c r="C131" s="73" t="str">
        <f t="shared" si="12"/>
        <v/>
      </c>
      <c r="E131" s="74" t="str">
        <f t="shared" si="13"/>
        <v/>
      </c>
      <c r="G131" s="73"/>
      <c r="R131" s="41" t="str">
        <f t="shared" si="14"/>
        <v/>
      </c>
      <c r="S131" s="41">
        <f t="shared" si="15"/>
        <v>1.5223097112860893</v>
      </c>
      <c r="T131" s="41">
        <f t="shared" si="17"/>
        <v>0.42972825159904093</v>
      </c>
      <c r="U131" s="41" t="str">
        <f t="shared" si="16"/>
        <v/>
      </c>
      <c r="V131" s="41">
        <f t="shared" si="18"/>
        <v>0.07359903427605824</v>
      </c>
      <c r="W131" s="41">
        <f t="shared" si="19"/>
        <v>0.9514082219109288</v>
      </c>
      <c r="X131" s="39"/>
      <c r="Y131" s="39">
        <f t="shared" si="20"/>
        <v>116.93586328807939</v>
      </c>
      <c r="Z131" s="39">
        <f t="shared" si="21"/>
        <v>5.4009824</v>
      </c>
      <c r="AA131" s="39">
        <f t="shared" si="22"/>
        <v>1.3198035199999998</v>
      </c>
    </row>
    <row r="132" spans="1:27" ht="14.25">
      <c r="A132" s="72" t="str">
        <f t="shared" si="23"/>
        <v/>
      </c>
      <c r="C132" s="73" t="str">
        <f t="shared" si="12"/>
        <v/>
      </c>
      <c r="E132" s="74" t="str">
        <f t="shared" si="13"/>
        <v/>
      </c>
      <c r="G132" s="73"/>
      <c r="R132" s="41" t="str">
        <f t="shared" si="14"/>
        <v/>
      </c>
      <c r="S132" s="41">
        <f t="shared" si="15"/>
        <v>1.5223097112860893</v>
      </c>
      <c r="T132" s="41">
        <f t="shared" si="17"/>
        <v>0.42972825159904093</v>
      </c>
      <c r="U132" s="41" t="str">
        <f t="shared" si="16"/>
        <v/>
      </c>
      <c r="V132" s="41">
        <f t="shared" si="18"/>
        <v>0.07359903427605824</v>
      </c>
      <c r="W132" s="41">
        <f t="shared" si="19"/>
        <v>0.9514082219109288</v>
      </c>
      <c r="X132" s="39"/>
      <c r="Y132" s="39">
        <f t="shared" si="20"/>
        <v>116.93586328807939</v>
      </c>
      <c r="Z132" s="39">
        <f t="shared" si="21"/>
        <v>5.4009824</v>
      </c>
      <c r="AA132" s="39">
        <f t="shared" si="22"/>
        <v>1.3198035199999998</v>
      </c>
    </row>
    <row r="133" spans="1:27" ht="14.25">
      <c r="A133" s="72" t="str">
        <f t="shared" si="23"/>
        <v/>
      </c>
      <c r="C133" s="73" t="str">
        <f t="shared" si="12"/>
        <v/>
      </c>
      <c r="E133" s="74" t="str">
        <f t="shared" si="13"/>
        <v/>
      </c>
      <c r="G133" s="73"/>
      <c r="R133" s="41" t="str">
        <f t="shared" si="14"/>
        <v/>
      </c>
      <c r="S133" s="41">
        <f t="shared" si="15"/>
        <v>1.5223097112860893</v>
      </c>
      <c r="T133" s="41">
        <f t="shared" si="17"/>
        <v>0.42972825159904093</v>
      </c>
      <c r="U133" s="41" t="str">
        <f t="shared" si="16"/>
        <v/>
      </c>
      <c r="V133" s="41">
        <f t="shared" si="18"/>
        <v>0.07359903427605824</v>
      </c>
      <c r="W133" s="41">
        <f t="shared" si="19"/>
        <v>0.9514082219109288</v>
      </c>
      <c r="X133" s="39"/>
      <c r="Y133" s="39">
        <f t="shared" si="20"/>
        <v>116.93586328807939</v>
      </c>
      <c r="Z133" s="39">
        <f t="shared" si="21"/>
        <v>5.4009824</v>
      </c>
      <c r="AA133" s="39">
        <f t="shared" si="22"/>
        <v>1.3198035199999998</v>
      </c>
    </row>
    <row r="134" spans="1:27" ht="14.25">
      <c r="A134" s="72" t="str">
        <f t="shared" si="23"/>
        <v/>
      </c>
      <c r="C134" s="73" t="str">
        <f t="shared" si="12"/>
        <v/>
      </c>
      <c r="E134" s="74" t="str">
        <f t="shared" si="13"/>
        <v/>
      </c>
      <c r="G134" s="73"/>
      <c r="R134" s="41" t="str">
        <f t="shared" si="14"/>
        <v/>
      </c>
      <c r="S134" s="41">
        <f t="shared" si="15"/>
        <v>1.5223097112860893</v>
      </c>
      <c r="T134" s="41">
        <f t="shared" si="17"/>
        <v>0.42972825159904093</v>
      </c>
      <c r="U134" s="41" t="str">
        <f t="shared" si="16"/>
        <v/>
      </c>
      <c r="V134" s="41">
        <f t="shared" si="18"/>
        <v>0.07359903427605824</v>
      </c>
      <c r="W134" s="41">
        <f t="shared" si="19"/>
        <v>0.9514082219109288</v>
      </c>
      <c r="X134" s="39"/>
      <c r="Y134" s="39">
        <f t="shared" si="20"/>
        <v>116.93586328807939</v>
      </c>
      <c r="Z134" s="39">
        <f t="shared" si="21"/>
        <v>5.4009824</v>
      </c>
      <c r="AA134" s="39">
        <f t="shared" si="22"/>
        <v>1.3198035199999998</v>
      </c>
    </row>
    <row r="135" spans="1:27" ht="14.25">
      <c r="A135" s="72" t="str">
        <f t="shared" si="23"/>
        <v/>
      </c>
      <c r="C135" s="73" t="str">
        <f t="shared" si="12"/>
        <v/>
      </c>
      <c r="E135" s="74" t="str">
        <f t="shared" si="13"/>
        <v/>
      </c>
      <c r="G135" s="73"/>
      <c r="R135" s="41" t="str">
        <f t="shared" si="14"/>
        <v/>
      </c>
      <c r="S135" s="41">
        <f t="shared" si="15"/>
        <v>1.5223097112860893</v>
      </c>
      <c r="T135" s="41">
        <f t="shared" si="17"/>
        <v>0.42972825159904093</v>
      </c>
      <c r="U135" s="41" t="str">
        <f t="shared" si="16"/>
        <v/>
      </c>
      <c r="V135" s="41">
        <f t="shared" si="18"/>
        <v>0.07359903427605824</v>
      </c>
      <c r="W135" s="41">
        <f t="shared" si="19"/>
        <v>0.9514082219109288</v>
      </c>
      <c r="X135" s="39"/>
      <c r="Y135" s="39">
        <f t="shared" si="20"/>
        <v>116.93586328807939</v>
      </c>
      <c r="Z135" s="39">
        <f t="shared" si="21"/>
        <v>5.4009824</v>
      </c>
      <c r="AA135" s="39">
        <f t="shared" si="22"/>
        <v>1.3198035199999998</v>
      </c>
    </row>
    <row r="136" spans="1:27" ht="14.25">
      <c r="A136" s="72" t="str">
        <f t="shared" si="23"/>
        <v/>
      </c>
      <c r="C136" s="73" t="str">
        <f t="shared" si="12"/>
        <v/>
      </c>
      <c r="E136" s="74" t="str">
        <f t="shared" si="13"/>
        <v/>
      </c>
      <c r="G136" s="73"/>
      <c r="R136" s="41" t="str">
        <f t="shared" si="14"/>
        <v/>
      </c>
      <c r="S136" s="41">
        <f t="shared" si="15"/>
        <v>1.5223097112860893</v>
      </c>
      <c r="T136" s="41">
        <f t="shared" si="17"/>
        <v>0.42972825159904093</v>
      </c>
      <c r="U136" s="41" t="str">
        <f t="shared" si="16"/>
        <v/>
      </c>
      <c r="V136" s="41">
        <f t="shared" si="18"/>
        <v>0.07359903427605824</v>
      </c>
      <c r="W136" s="41">
        <f t="shared" si="19"/>
        <v>0.9514082219109288</v>
      </c>
      <c r="X136" s="39"/>
      <c r="Y136" s="39">
        <f t="shared" si="20"/>
        <v>116.93586328807939</v>
      </c>
      <c r="Z136" s="39">
        <f t="shared" si="21"/>
        <v>5.4009824</v>
      </c>
      <c r="AA136" s="39">
        <f t="shared" si="22"/>
        <v>1.3198035199999998</v>
      </c>
    </row>
    <row r="137" spans="1:27" ht="14.25">
      <c r="A137" s="72" t="str">
        <f t="shared" si="23"/>
        <v/>
      </c>
      <c r="C137" s="73" t="str">
        <f t="shared" si="12"/>
        <v/>
      </c>
      <c r="E137" s="74" t="str">
        <f t="shared" si="13"/>
        <v/>
      </c>
      <c r="G137" s="73"/>
      <c r="R137" s="41" t="str">
        <f t="shared" si="14"/>
        <v/>
      </c>
      <c r="S137" s="41">
        <f t="shared" si="15"/>
        <v>1.5223097112860893</v>
      </c>
      <c r="T137" s="41">
        <f t="shared" si="17"/>
        <v>0.42972825159904093</v>
      </c>
      <c r="U137" s="41" t="str">
        <f t="shared" si="16"/>
        <v/>
      </c>
      <c r="V137" s="41">
        <f t="shared" si="18"/>
        <v>0.07359903427605824</v>
      </c>
      <c r="W137" s="41">
        <f t="shared" si="19"/>
        <v>0.9514082219109288</v>
      </c>
      <c r="X137" s="39"/>
      <c r="Y137" s="39">
        <f t="shared" si="20"/>
        <v>116.93586328807939</v>
      </c>
      <c r="Z137" s="39">
        <f t="shared" si="21"/>
        <v>5.4009824</v>
      </c>
      <c r="AA137" s="39">
        <f t="shared" si="22"/>
        <v>1.3198035199999998</v>
      </c>
    </row>
    <row r="138" spans="1:27" ht="14.25">
      <c r="A138" s="72" t="str">
        <f t="shared" si="23"/>
        <v/>
      </c>
      <c r="C138" s="73" t="str">
        <f t="shared" si="12"/>
        <v/>
      </c>
      <c r="E138" s="74" t="str">
        <f t="shared" si="13"/>
        <v/>
      </c>
      <c r="G138" s="73"/>
      <c r="R138" s="41" t="str">
        <f t="shared" si="14"/>
        <v/>
      </c>
      <c r="S138" s="41">
        <f t="shared" si="15"/>
        <v>1.5223097112860893</v>
      </c>
      <c r="T138" s="41">
        <f t="shared" si="17"/>
        <v>0.42972825159904093</v>
      </c>
      <c r="U138" s="41" t="str">
        <f t="shared" si="16"/>
        <v/>
      </c>
      <c r="V138" s="41">
        <f t="shared" si="18"/>
        <v>0.07359903427605824</v>
      </c>
      <c r="W138" s="41">
        <f t="shared" si="19"/>
        <v>0.9514082219109288</v>
      </c>
      <c r="X138" s="39"/>
      <c r="Y138" s="39">
        <f t="shared" si="20"/>
        <v>116.93586328807939</v>
      </c>
      <c r="Z138" s="39">
        <f t="shared" si="21"/>
        <v>5.4009824</v>
      </c>
      <c r="AA138" s="39">
        <f t="shared" si="22"/>
        <v>1.3198035199999998</v>
      </c>
    </row>
    <row r="139" spans="1:27" ht="14.25">
      <c r="A139" s="72" t="str">
        <f t="shared" si="23"/>
        <v/>
      </c>
      <c r="C139" s="73" t="str">
        <f aca="true" t="shared" si="24" ref="C139:C202">IF(A139&lt;&gt;"",T139+(1-T139)/(EXP(U139))+V139*R139^W139,"")</f>
        <v/>
      </c>
      <c r="E139" s="74" t="str">
        <f aca="true" t="shared" si="25" ref="E139:E202">IF(A139="","",$M$7/(460+$O$7)*(460+$C$7)*C139/A139)</f>
        <v/>
      </c>
      <c r="G139" s="73"/>
      <c r="R139" s="41" t="str">
        <f aca="true" t="shared" si="26" ref="R139:R202">IF(A139&lt;&gt;"",A139/$I$7,"")</f>
        <v/>
      </c>
      <c r="S139" s="41">
        <f aca="true" t="shared" si="27" ref="S139:S202">(460+$C$7)/$K$7</f>
        <v>1.5223097112860893</v>
      </c>
      <c r="T139" s="41">
        <f t="shared" si="17"/>
        <v>0.42972825159904093</v>
      </c>
      <c r="U139" s="41" t="str">
        <f aca="true" t="shared" si="28" ref="U139:U202">IF(A139&lt;&gt;"",(0.62-0.23*S139)*R139+(0.066/(S139-0.86)-0.037)*R139*R139+(0.32*R139*R139)/(10^(9*(S139-1))),"")</f>
        <v/>
      </c>
      <c r="V139" s="41">
        <f t="shared" si="18"/>
        <v>0.07359903427605824</v>
      </c>
      <c r="W139" s="41">
        <f t="shared" si="19"/>
        <v>0.9514082219109288</v>
      </c>
      <c r="X139" s="39"/>
      <c r="Y139" s="39">
        <f t="shared" si="20"/>
        <v>116.93586328807939</v>
      </c>
      <c r="Z139" s="39">
        <f t="shared" si="21"/>
        <v>5.4009824</v>
      </c>
      <c r="AA139" s="39">
        <f t="shared" si="22"/>
        <v>1.3198035199999998</v>
      </c>
    </row>
    <row r="140" spans="1:27" ht="14.25">
      <c r="A140" s="72" t="str">
        <f t="shared" si="23"/>
        <v/>
      </c>
      <c r="C140" s="73" t="str">
        <f t="shared" si="24"/>
        <v/>
      </c>
      <c r="E140" s="74" t="str">
        <f t="shared" si="25"/>
        <v/>
      </c>
      <c r="G140" s="73"/>
      <c r="R140" s="41" t="str">
        <f t="shared" si="26"/>
        <v/>
      </c>
      <c r="S140" s="41">
        <f t="shared" si="27"/>
        <v>1.5223097112860893</v>
      </c>
      <c r="T140" s="41">
        <f aca="true" t="shared" si="29" ref="T140:T203">1.39*(S140-0.92)^0.5-0.36*S140-0.101</f>
        <v>0.42972825159904093</v>
      </c>
      <c r="U140" s="41" t="str">
        <f t="shared" si="28"/>
        <v/>
      </c>
      <c r="V140" s="41">
        <f aca="true" t="shared" si="30" ref="V140:V203">0.132-0.32*LOG10(S140)</f>
        <v>0.07359903427605824</v>
      </c>
      <c r="W140" s="41">
        <f aca="true" t="shared" si="31" ref="W140:W203">10^(0.3016-0.49*S140+0.1824*S140*S140)</f>
        <v>0.9514082219109288</v>
      </c>
      <c r="X140" s="39"/>
      <c r="Y140" s="39">
        <f aca="true" t="shared" si="32" ref="Y140:Y203">((9.4+0.02*$G$7)*(460+$C$7)^1.5)/(209+19*$G$7+460+$C$7)</f>
        <v>116.93586328807939</v>
      </c>
      <c r="Z140" s="39">
        <f aca="true" t="shared" si="33" ref="Z140:Z203">3.5+986/(460+$C$7)+0.01*$G$7</f>
        <v>5.4009824</v>
      </c>
      <c r="AA140" s="39">
        <f aca="true" t="shared" si="34" ref="AA140:AA203">2.4-0.2*Z140</f>
        <v>1.3198035199999998</v>
      </c>
    </row>
    <row r="141" spans="1:27" ht="14.25">
      <c r="A141" s="72" t="str">
        <f aca="true" t="shared" si="35" ref="A141:A204">IF(A140="","",IF(A140-50&gt;0,A140-50,IF(A140-50=0,15,"")))</f>
        <v/>
      </c>
      <c r="C141" s="73" t="str">
        <f t="shared" si="24"/>
        <v/>
      </c>
      <c r="E141" s="74" t="str">
        <f t="shared" si="25"/>
        <v/>
      </c>
      <c r="G141" s="73"/>
      <c r="R141" s="41" t="str">
        <f t="shared" si="26"/>
        <v/>
      </c>
      <c r="S141" s="41">
        <f t="shared" si="27"/>
        <v>1.5223097112860893</v>
      </c>
      <c r="T141" s="41">
        <f t="shared" si="29"/>
        <v>0.42972825159904093</v>
      </c>
      <c r="U141" s="41" t="str">
        <f t="shared" si="28"/>
        <v/>
      </c>
      <c r="V141" s="41">
        <f t="shared" si="30"/>
        <v>0.07359903427605824</v>
      </c>
      <c r="W141" s="41">
        <f t="shared" si="31"/>
        <v>0.9514082219109288</v>
      </c>
      <c r="X141" s="39"/>
      <c r="Y141" s="39">
        <f t="shared" si="32"/>
        <v>116.93586328807939</v>
      </c>
      <c r="Z141" s="39">
        <f t="shared" si="33"/>
        <v>5.4009824</v>
      </c>
      <c r="AA141" s="39">
        <f t="shared" si="34"/>
        <v>1.3198035199999998</v>
      </c>
    </row>
    <row r="142" spans="1:27" ht="14.25">
      <c r="A142" s="72" t="str">
        <f t="shared" si="35"/>
        <v/>
      </c>
      <c r="C142" s="73" t="str">
        <f t="shared" si="24"/>
        <v/>
      </c>
      <c r="E142" s="74" t="str">
        <f t="shared" si="25"/>
        <v/>
      </c>
      <c r="G142" s="73"/>
      <c r="R142" s="41" t="str">
        <f t="shared" si="26"/>
        <v/>
      </c>
      <c r="S142" s="41">
        <f t="shared" si="27"/>
        <v>1.5223097112860893</v>
      </c>
      <c r="T142" s="41">
        <f t="shared" si="29"/>
        <v>0.42972825159904093</v>
      </c>
      <c r="U142" s="41" t="str">
        <f t="shared" si="28"/>
        <v/>
      </c>
      <c r="V142" s="41">
        <f t="shared" si="30"/>
        <v>0.07359903427605824</v>
      </c>
      <c r="W142" s="41">
        <f t="shared" si="31"/>
        <v>0.9514082219109288</v>
      </c>
      <c r="X142" s="39"/>
      <c r="Y142" s="39">
        <f t="shared" si="32"/>
        <v>116.93586328807939</v>
      </c>
      <c r="Z142" s="39">
        <f t="shared" si="33"/>
        <v>5.4009824</v>
      </c>
      <c r="AA142" s="39">
        <f t="shared" si="34"/>
        <v>1.3198035199999998</v>
      </c>
    </row>
    <row r="143" spans="1:27" ht="14.25">
      <c r="A143" s="72" t="str">
        <f t="shared" si="35"/>
        <v/>
      </c>
      <c r="C143" s="73" t="str">
        <f t="shared" si="24"/>
        <v/>
      </c>
      <c r="E143" s="74" t="str">
        <f t="shared" si="25"/>
        <v/>
      </c>
      <c r="G143" s="73"/>
      <c r="R143" s="41" t="str">
        <f t="shared" si="26"/>
        <v/>
      </c>
      <c r="S143" s="41">
        <f t="shared" si="27"/>
        <v>1.5223097112860893</v>
      </c>
      <c r="T143" s="41">
        <f t="shared" si="29"/>
        <v>0.42972825159904093</v>
      </c>
      <c r="U143" s="41" t="str">
        <f t="shared" si="28"/>
        <v/>
      </c>
      <c r="V143" s="41">
        <f t="shared" si="30"/>
        <v>0.07359903427605824</v>
      </c>
      <c r="W143" s="41">
        <f t="shared" si="31"/>
        <v>0.9514082219109288</v>
      </c>
      <c r="X143" s="39"/>
      <c r="Y143" s="39">
        <f t="shared" si="32"/>
        <v>116.93586328807939</v>
      </c>
      <c r="Z143" s="39">
        <f t="shared" si="33"/>
        <v>5.4009824</v>
      </c>
      <c r="AA143" s="39">
        <f t="shared" si="34"/>
        <v>1.3198035199999998</v>
      </c>
    </row>
    <row r="144" spans="1:27" ht="14.25">
      <c r="A144" s="72" t="str">
        <f t="shared" si="35"/>
        <v/>
      </c>
      <c r="C144" s="73" t="str">
        <f t="shared" si="24"/>
        <v/>
      </c>
      <c r="E144" s="74" t="str">
        <f t="shared" si="25"/>
        <v/>
      </c>
      <c r="G144" s="73"/>
      <c r="R144" s="41" t="str">
        <f t="shared" si="26"/>
        <v/>
      </c>
      <c r="S144" s="41">
        <f t="shared" si="27"/>
        <v>1.5223097112860893</v>
      </c>
      <c r="T144" s="41">
        <f t="shared" si="29"/>
        <v>0.42972825159904093</v>
      </c>
      <c r="U144" s="41" t="str">
        <f t="shared" si="28"/>
        <v/>
      </c>
      <c r="V144" s="41">
        <f t="shared" si="30"/>
        <v>0.07359903427605824</v>
      </c>
      <c r="W144" s="41">
        <f t="shared" si="31"/>
        <v>0.9514082219109288</v>
      </c>
      <c r="X144" s="39"/>
      <c r="Y144" s="39">
        <f t="shared" si="32"/>
        <v>116.93586328807939</v>
      </c>
      <c r="Z144" s="39">
        <f t="shared" si="33"/>
        <v>5.4009824</v>
      </c>
      <c r="AA144" s="39">
        <f t="shared" si="34"/>
        <v>1.3198035199999998</v>
      </c>
    </row>
    <row r="145" spans="1:27" ht="14.25">
      <c r="A145" s="72" t="str">
        <f t="shared" si="35"/>
        <v/>
      </c>
      <c r="C145" s="73" t="str">
        <f t="shared" si="24"/>
        <v/>
      </c>
      <c r="E145" s="74" t="str">
        <f t="shared" si="25"/>
        <v/>
      </c>
      <c r="G145" s="73"/>
      <c r="R145" s="41" t="str">
        <f t="shared" si="26"/>
        <v/>
      </c>
      <c r="S145" s="41">
        <f t="shared" si="27"/>
        <v>1.5223097112860893</v>
      </c>
      <c r="T145" s="41">
        <f t="shared" si="29"/>
        <v>0.42972825159904093</v>
      </c>
      <c r="U145" s="41" t="str">
        <f t="shared" si="28"/>
        <v/>
      </c>
      <c r="V145" s="41">
        <f t="shared" si="30"/>
        <v>0.07359903427605824</v>
      </c>
      <c r="W145" s="41">
        <f t="shared" si="31"/>
        <v>0.9514082219109288</v>
      </c>
      <c r="X145" s="39"/>
      <c r="Y145" s="39">
        <f t="shared" si="32"/>
        <v>116.93586328807939</v>
      </c>
      <c r="Z145" s="39">
        <f t="shared" si="33"/>
        <v>5.4009824</v>
      </c>
      <c r="AA145" s="39">
        <f t="shared" si="34"/>
        <v>1.3198035199999998</v>
      </c>
    </row>
    <row r="146" spans="1:27" ht="14.25">
      <c r="A146" s="72" t="str">
        <f t="shared" si="35"/>
        <v/>
      </c>
      <c r="C146" s="73" t="str">
        <f t="shared" si="24"/>
        <v/>
      </c>
      <c r="E146" s="74" t="str">
        <f t="shared" si="25"/>
        <v/>
      </c>
      <c r="G146" s="73"/>
      <c r="R146" s="41" t="str">
        <f t="shared" si="26"/>
        <v/>
      </c>
      <c r="S146" s="41">
        <f t="shared" si="27"/>
        <v>1.5223097112860893</v>
      </c>
      <c r="T146" s="41">
        <f t="shared" si="29"/>
        <v>0.42972825159904093</v>
      </c>
      <c r="U146" s="41" t="str">
        <f t="shared" si="28"/>
        <v/>
      </c>
      <c r="V146" s="41">
        <f t="shared" si="30"/>
        <v>0.07359903427605824</v>
      </c>
      <c r="W146" s="41">
        <f t="shared" si="31"/>
        <v>0.9514082219109288</v>
      </c>
      <c r="X146" s="39"/>
      <c r="Y146" s="39">
        <f t="shared" si="32"/>
        <v>116.93586328807939</v>
      </c>
      <c r="Z146" s="39">
        <f t="shared" si="33"/>
        <v>5.4009824</v>
      </c>
      <c r="AA146" s="39">
        <f t="shared" si="34"/>
        <v>1.3198035199999998</v>
      </c>
    </row>
    <row r="147" spans="1:27" ht="14.25">
      <c r="A147" s="72" t="str">
        <f t="shared" si="35"/>
        <v/>
      </c>
      <c r="C147" s="73" t="str">
        <f t="shared" si="24"/>
        <v/>
      </c>
      <c r="E147" s="74" t="str">
        <f t="shared" si="25"/>
        <v/>
      </c>
      <c r="G147" s="73"/>
      <c r="R147" s="41" t="str">
        <f t="shared" si="26"/>
        <v/>
      </c>
      <c r="S147" s="41">
        <f t="shared" si="27"/>
        <v>1.5223097112860893</v>
      </c>
      <c r="T147" s="41">
        <f t="shared" si="29"/>
        <v>0.42972825159904093</v>
      </c>
      <c r="U147" s="41" t="str">
        <f t="shared" si="28"/>
        <v/>
      </c>
      <c r="V147" s="41">
        <f t="shared" si="30"/>
        <v>0.07359903427605824</v>
      </c>
      <c r="W147" s="41">
        <f t="shared" si="31"/>
        <v>0.9514082219109288</v>
      </c>
      <c r="X147" s="39"/>
      <c r="Y147" s="39">
        <f t="shared" si="32"/>
        <v>116.93586328807939</v>
      </c>
      <c r="Z147" s="39">
        <f t="shared" si="33"/>
        <v>5.4009824</v>
      </c>
      <c r="AA147" s="39">
        <f t="shared" si="34"/>
        <v>1.3198035199999998</v>
      </c>
    </row>
    <row r="148" spans="1:27" ht="14.25">
      <c r="A148" s="72" t="str">
        <f t="shared" si="35"/>
        <v/>
      </c>
      <c r="C148" s="73" t="str">
        <f t="shared" si="24"/>
        <v/>
      </c>
      <c r="E148" s="74" t="str">
        <f t="shared" si="25"/>
        <v/>
      </c>
      <c r="G148" s="73"/>
      <c r="R148" s="41" t="str">
        <f t="shared" si="26"/>
        <v/>
      </c>
      <c r="S148" s="41">
        <f t="shared" si="27"/>
        <v>1.5223097112860893</v>
      </c>
      <c r="T148" s="41">
        <f t="shared" si="29"/>
        <v>0.42972825159904093</v>
      </c>
      <c r="U148" s="41" t="str">
        <f t="shared" si="28"/>
        <v/>
      </c>
      <c r="V148" s="41">
        <f t="shared" si="30"/>
        <v>0.07359903427605824</v>
      </c>
      <c r="W148" s="41">
        <f t="shared" si="31"/>
        <v>0.9514082219109288</v>
      </c>
      <c r="X148" s="39"/>
      <c r="Y148" s="39">
        <f t="shared" si="32"/>
        <v>116.93586328807939</v>
      </c>
      <c r="Z148" s="39">
        <f t="shared" si="33"/>
        <v>5.4009824</v>
      </c>
      <c r="AA148" s="39">
        <f t="shared" si="34"/>
        <v>1.3198035199999998</v>
      </c>
    </row>
    <row r="149" spans="1:27" ht="14.25">
      <c r="A149" s="72" t="str">
        <f t="shared" si="35"/>
        <v/>
      </c>
      <c r="C149" s="73" t="str">
        <f t="shared" si="24"/>
        <v/>
      </c>
      <c r="E149" s="74" t="str">
        <f t="shared" si="25"/>
        <v/>
      </c>
      <c r="G149" s="73"/>
      <c r="R149" s="41" t="str">
        <f t="shared" si="26"/>
        <v/>
      </c>
      <c r="S149" s="41">
        <f t="shared" si="27"/>
        <v>1.5223097112860893</v>
      </c>
      <c r="T149" s="41">
        <f t="shared" si="29"/>
        <v>0.42972825159904093</v>
      </c>
      <c r="U149" s="41" t="str">
        <f t="shared" si="28"/>
        <v/>
      </c>
      <c r="V149" s="41">
        <f t="shared" si="30"/>
        <v>0.07359903427605824</v>
      </c>
      <c r="W149" s="41">
        <f t="shared" si="31"/>
        <v>0.9514082219109288</v>
      </c>
      <c r="X149" s="39"/>
      <c r="Y149" s="39">
        <f t="shared" si="32"/>
        <v>116.93586328807939</v>
      </c>
      <c r="Z149" s="39">
        <f t="shared" si="33"/>
        <v>5.4009824</v>
      </c>
      <c r="AA149" s="39">
        <f t="shared" si="34"/>
        <v>1.3198035199999998</v>
      </c>
    </row>
    <row r="150" spans="1:27" ht="14.25">
      <c r="A150" s="72" t="str">
        <f t="shared" si="35"/>
        <v/>
      </c>
      <c r="C150" s="73" t="str">
        <f t="shared" si="24"/>
        <v/>
      </c>
      <c r="E150" s="74" t="str">
        <f t="shared" si="25"/>
        <v/>
      </c>
      <c r="G150" s="73"/>
      <c r="R150" s="41" t="str">
        <f t="shared" si="26"/>
        <v/>
      </c>
      <c r="S150" s="41">
        <f t="shared" si="27"/>
        <v>1.5223097112860893</v>
      </c>
      <c r="T150" s="41">
        <f t="shared" si="29"/>
        <v>0.42972825159904093</v>
      </c>
      <c r="U150" s="41" t="str">
        <f t="shared" si="28"/>
        <v/>
      </c>
      <c r="V150" s="41">
        <f t="shared" si="30"/>
        <v>0.07359903427605824</v>
      </c>
      <c r="W150" s="41">
        <f t="shared" si="31"/>
        <v>0.9514082219109288</v>
      </c>
      <c r="X150" s="39"/>
      <c r="Y150" s="39">
        <f t="shared" si="32"/>
        <v>116.93586328807939</v>
      </c>
      <c r="Z150" s="39">
        <f t="shared" si="33"/>
        <v>5.4009824</v>
      </c>
      <c r="AA150" s="39">
        <f t="shared" si="34"/>
        <v>1.3198035199999998</v>
      </c>
    </row>
    <row r="151" spans="1:27" ht="14.25">
      <c r="A151" s="72" t="str">
        <f t="shared" si="35"/>
        <v/>
      </c>
      <c r="C151" s="73" t="str">
        <f t="shared" si="24"/>
        <v/>
      </c>
      <c r="E151" s="74" t="str">
        <f t="shared" si="25"/>
        <v/>
      </c>
      <c r="G151" s="73"/>
      <c r="R151" s="41" t="str">
        <f t="shared" si="26"/>
        <v/>
      </c>
      <c r="S151" s="41">
        <f t="shared" si="27"/>
        <v>1.5223097112860893</v>
      </c>
      <c r="T151" s="41">
        <f t="shared" si="29"/>
        <v>0.42972825159904093</v>
      </c>
      <c r="U151" s="41" t="str">
        <f t="shared" si="28"/>
        <v/>
      </c>
      <c r="V151" s="41">
        <f t="shared" si="30"/>
        <v>0.07359903427605824</v>
      </c>
      <c r="W151" s="41">
        <f t="shared" si="31"/>
        <v>0.9514082219109288</v>
      </c>
      <c r="X151" s="39"/>
      <c r="Y151" s="39">
        <f t="shared" si="32"/>
        <v>116.93586328807939</v>
      </c>
      <c r="Z151" s="39">
        <f t="shared" si="33"/>
        <v>5.4009824</v>
      </c>
      <c r="AA151" s="39">
        <f t="shared" si="34"/>
        <v>1.3198035199999998</v>
      </c>
    </row>
    <row r="152" spans="1:27" ht="14.25">
      <c r="A152" s="72" t="str">
        <f t="shared" si="35"/>
        <v/>
      </c>
      <c r="C152" s="73" t="str">
        <f t="shared" si="24"/>
        <v/>
      </c>
      <c r="E152" s="74" t="str">
        <f t="shared" si="25"/>
        <v/>
      </c>
      <c r="G152" s="73"/>
      <c r="R152" s="41" t="str">
        <f t="shared" si="26"/>
        <v/>
      </c>
      <c r="S152" s="41">
        <f t="shared" si="27"/>
        <v>1.5223097112860893</v>
      </c>
      <c r="T152" s="41">
        <f t="shared" si="29"/>
        <v>0.42972825159904093</v>
      </c>
      <c r="U152" s="41" t="str">
        <f t="shared" si="28"/>
        <v/>
      </c>
      <c r="V152" s="41">
        <f t="shared" si="30"/>
        <v>0.07359903427605824</v>
      </c>
      <c r="W152" s="41">
        <f t="shared" si="31"/>
        <v>0.9514082219109288</v>
      </c>
      <c r="X152" s="39"/>
      <c r="Y152" s="39">
        <f t="shared" si="32"/>
        <v>116.93586328807939</v>
      </c>
      <c r="Z152" s="39">
        <f t="shared" si="33"/>
        <v>5.4009824</v>
      </c>
      <c r="AA152" s="39">
        <f t="shared" si="34"/>
        <v>1.3198035199999998</v>
      </c>
    </row>
    <row r="153" spans="1:27" ht="14.25">
      <c r="A153" s="72" t="str">
        <f t="shared" si="35"/>
        <v/>
      </c>
      <c r="C153" s="73" t="str">
        <f t="shared" si="24"/>
        <v/>
      </c>
      <c r="E153" s="74" t="str">
        <f t="shared" si="25"/>
        <v/>
      </c>
      <c r="G153" s="73"/>
      <c r="R153" s="41" t="str">
        <f t="shared" si="26"/>
        <v/>
      </c>
      <c r="S153" s="41">
        <f t="shared" si="27"/>
        <v>1.5223097112860893</v>
      </c>
      <c r="T153" s="41">
        <f t="shared" si="29"/>
        <v>0.42972825159904093</v>
      </c>
      <c r="U153" s="41" t="str">
        <f t="shared" si="28"/>
        <v/>
      </c>
      <c r="V153" s="41">
        <f t="shared" si="30"/>
        <v>0.07359903427605824</v>
      </c>
      <c r="W153" s="41">
        <f t="shared" si="31"/>
        <v>0.9514082219109288</v>
      </c>
      <c r="X153" s="39"/>
      <c r="Y153" s="39">
        <f t="shared" si="32"/>
        <v>116.93586328807939</v>
      </c>
      <c r="Z153" s="39">
        <f t="shared" si="33"/>
        <v>5.4009824</v>
      </c>
      <c r="AA153" s="39">
        <f t="shared" si="34"/>
        <v>1.3198035199999998</v>
      </c>
    </row>
    <row r="154" spans="1:27" ht="14.25">
      <c r="A154" s="72" t="str">
        <f t="shared" si="35"/>
        <v/>
      </c>
      <c r="C154" s="73" t="str">
        <f t="shared" si="24"/>
        <v/>
      </c>
      <c r="E154" s="74" t="str">
        <f t="shared" si="25"/>
        <v/>
      </c>
      <c r="G154" s="73"/>
      <c r="R154" s="41" t="str">
        <f t="shared" si="26"/>
        <v/>
      </c>
      <c r="S154" s="41">
        <f t="shared" si="27"/>
        <v>1.5223097112860893</v>
      </c>
      <c r="T154" s="41">
        <f t="shared" si="29"/>
        <v>0.42972825159904093</v>
      </c>
      <c r="U154" s="41" t="str">
        <f t="shared" si="28"/>
        <v/>
      </c>
      <c r="V154" s="41">
        <f t="shared" si="30"/>
        <v>0.07359903427605824</v>
      </c>
      <c r="W154" s="41">
        <f t="shared" si="31"/>
        <v>0.9514082219109288</v>
      </c>
      <c r="X154" s="39"/>
      <c r="Y154" s="39">
        <f t="shared" si="32"/>
        <v>116.93586328807939</v>
      </c>
      <c r="Z154" s="39">
        <f t="shared" si="33"/>
        <v>5.4009824</v>
      </c>
      <c r="AA154" s="39">
        <f t="shared" si="34"/>
        <v>1.3198035199999998</v>
      </c>
    </row>
    <row r="155" spans="1:27" ht="14.25">
      <c r="A155" s="72" t="str">
        <f t="shared" si="35"/>
        <v/>
      </c>
      <c r="C155" s="73" t="str">
        <f t="shared" si="24"/>
        <v/>
      </c>
      <c r="E155" s="74" t="str">
        <f t="shared" si="25"/>
        <v/>
      </c>
      <c r="G155" s="73"/>
      <c r="R155" s="41" t="str">
        <f t="shared" si="26"/>
        <v/>
      </c>
      <c r="S155" s="41">
        <f t="shared" si="27"/>
        <v>1.5223097112860893</v>
      </c>
      <c r="T155" s="41">
        <f t="shared" si="29"/>
        <v>0.42972825159904093</v>
      </c>
      <c r="U155" s="41" t="str">
        <f t="shared" si="28"/>
        <v/>
      </c>
      <c r="V155" s="41">
        <f t="shared" si="30"/>
        <v>0.07359903427605824</v>
      </c>
      <c r="W155" s="41">
        <f t="shared" si="31"/>
        <v>0.9514082219109288</v>
      </c>
      <c r="X155" s="39"/>
      <c r="Y155" s="39">
        <f t="shared" si="32"/>
        <v>116.93586328807939</v>
      </c>
      <c r="Z155" s="39">
        <f t="shared" si="33"/>
        <v>5.4009824</v>
      </c>
      <c r="AA155" s="39">
        <f t="shared" si="34"/>
        <v>1.3198035199999998</v>
      </c>
    </row>
    <row r="156" spans="1:27" ht="14.25">
      <c r="A156" s="72" t="str">
        <f t="shared" si="35"/>
        <v/>
      </c>
      <c r="C156" s="73" t="str">
        <f t="shared" si="24"/>
        <v/>
      </c>
      <c r="E156" s="74" t="str">
        <f t="shared" si="25"/>
        <v/>
      </c>
      <c r="G156" s="73"/>
      <c r="R156" s="41" t="str">
        <f t="shared" si="26"/>
        <v/>
      </c>
      <c r="S156" s="41">
        <f t="shared" si="27"/>
        <v>1.5223097112860893</v>
      </c>
      <c r="T156" s="41">
        <f t="shared" si="29"/>
        <v>0.42972825159904093</v>
      </c>
      <c r="U156" s="41" t="str">
        <f t="shared" si="28"/>
        <v/>
      </c>
      <c r="V156" s="41">
        <f t="shared" si="30"/>
        <v>0.07359903427605824</v>
      </c>
      <c r="W156" s="41">
        <f t="shared" si="31"/>
        <v>0.9514082219109288</v>
      </c>
      <c r="X156" s="39"/>
      <c r="Y156" s="39">
        <f t="shared" si="32"/>
        <v>116.93586328807939</v>
      </c>
      <c r="Z156" s="39">
        <f t="shared" si="33"/>
        <v>5.4009824</v>
      </c>
      <c r="AA156" s="39">
        <f t="shared" si="34"/>
        <v>1.3198035199999998</v>
      </c>
    </row>
    <row r="157" spans="1:27" ht="14.25">
      <c r="A157" s="72" t="str">
        <f t="shared" si="35"/>
        <v/>
      </c>
      <c r="C157" s="73" t="str">
        <f t="shared" si="24"/>
        <v/>
      </c>
      <c r="E157" s="74" t="str">
        <f t="shared" si="25"/>
        <v/>
      </c>
      <c r="G157" s="73"/>
      <c r="R157" s="41" t="str">
        <f t="shared" si="26"/>
        <v/>
      </c>
      <c r="S157" s="41">
        <f t="shared" si="27"/>
        <v>1.5223097112860893</v>
      </c>
      <c r="T157" s="41">
        <f t="shared" si="29"/>
        <v>0.42972825159904093</v>
      </c>
      <c r="U157" s="41" t="str">
        <f t="shared" si="28"/>
        <v/>
      </c>
      <c r="V157" s="41">
        <f t="shared" si="30"/>
        <v>0.07359903427605824</v>
      </c>
      <c r="W157" s="41">
        <f t="shared" si="31"/>
        <v>0.9514082219109288</v>
      </c>
      <c r="X157" s="39"/>
      <c r="Y157" s="39">
        <f t="shared" si="32"/>
        <v>116.93586328807939</v>
      </c>
      <c r="Z157" s="39">
        <f t="shared" si="33"/>
        <v>5.4009824</v>
      </c>
      <c r="AA157" s="39">
        <f t="shared" si="34"/>
        <v>1.3198035199999998</v>
      </c>
    </row>
    <row r="158" spans="1:27" ht="14.25">
      <c r="A158" s="72" t="str">
        <f t="shared" si="35"/>
        <v/>
      </c>
      <c r="C158" s="73" t="str">
        <f t="shared" si="24"/>
        <v/>
      </c>
      <c r="E158" s="74" t="str">
        <f t="shared" si="25"/>
        <v/>
      </c>
      <c r="G158" s="73"/>
      <c r="R158" s="41" t="str">
        <f t="shared" si="26"/>
        <v/>
      </c>
      <c r="S158" s="41">
        <f t="shared" si="27"/>
        <v>1.5223097112860893</v>
      </c>
      <c r="T158" s="41">
        <f t="shared" si="29"/>
        <v>0.42972825159904093</v>
      </c>
      <c r="U158" s="41" t="str">
        <f t="shared" si="28"/>
        <v/>
      </c>
      <c r="V158" s="41">
        <f t="shared" si="30"/>
        <v>0.07359903427605824</v>
      </c>
      <c r="W158" s="41">
        <f t="shared" si="31"/>
        <v>0.9514082219109288</v>
      </c>
      <c r="X158" s="39"/>
      <c r="Y158" s="39">
        <f t="shared" si="32"/>
        <v>116.93586328807939</v>
      </c>
      <c r="Z158" s="39">
        <f t="shared" si="33"/>
        <v>5.4009824</v>
      </c>
      <c r="AA158" s="39">
        <f t="shared" si="34"/>
        <v>1.3198035199999998</v>
      </c>
    </row>
    <row r="159" spans="1:27" ht="14.25">
      <c r="A159" s="72" t="str">
        <f t="shared" si="35"/>
        <v/>
      </c>
      <c r="C159" s="73" t="str">
        <f t="shared" si="24"/>
        <v/>
      </c>
      <c r="E159" s="74" t="str">
        <f t="shared" si="25"/>
        <v/>
      </c>
      <c r="G159" s="73"/>
      <c r="R159" s="41" t="str">
        <f t="shared" si="26"/>
        <v/>
      </c>
      <c r="S159" s="41">
        <f t="shared" si="27"/>
        <v>1.5223097112860893</v>
      </c>
      <c r="T159" s="41">
        <f t="shared" si="29"/>
        <v>0.42972825159904093</v>
      </c>
      <c r="U159" s="41" t="str">
        <f t="shared" si="28"/>
        <v/>
      </c>
      <c r="V159" s="41">
        <f t="shared" si="30"/>
        <v>0.07359903427605824</v>
      </c>
      <c r="W159" s="41">
        <f t="shared" si="31"/>
        <v>0.9514082219109288</v>
      </c>
      <c r="X159" s="39"/>
      <c r="Y159" s="39">
        <f t="shared" si="32"/>
        <v>116.93586328807939</v>
      </c>
      <c r="Z159" s="39">
        <f t="shared" si="33"/>
        <v>5.4009824</v>
      </c>
      <c r="AA159" s="39">
        <f t="shared" si="34"/>
        <v>1.3198035199999998</v>
      </c>
    </row>
    <row r="160" spans="1:27" ht="14.25">
      <c r="A160" s="72" t="str">
        <f t="shared" si="35"/>
        <v/>
      </c>
      <c r="C160" s="73" t="str">
        <f t="shared" si="24"/>
        <v/>
      </c>
      <c r="E160" s="74" t="str">
        <f t="shared" si="25"/>
        <v/>
      </c>
      <c r="G160" s="73"/>
      <c r="R160" s="41" t="str">
        <f t="shared" si="26"/>
        <v/>
      </c>
      <c r="S160" s="41">
        <f t="shared" si="27"/>
        <v>1.5223097112860893</v>
      </c>
      <c r="T160" s="41">
        <f t="shared" si="29"/>
        <v>0.42972825159904093</v>
      </c>
      <c r="U160" s="41" t="str">
        <f t="shared" si="28"/>
        <v/>
      </c>
      <c r="V160" s="41">
        <f t="shared" si="30"/>
        <v>0.07359903427605824</v>
      </c>
      <c r="W160" s="41">
        <f t="shared" si="31"/>
        <v>0.9514082219109288</v>
      </c>
      <c r="X160" s="39"/>
      <c r="Y160" s="39">
        <f t="shared" si="32"/>
        <v>116.93586328807939</v>
      </c>
      <c r="Z160" s="39">
        <f t="shared" si="33"/>
        <v>5.4009824</v>
      </c>
      <c r="AA160" s="39">
        <f t="shared" si="34"/>
        <v>1.3198035199999998</v>
      </c>
    </row>
    <row r="161" spans="1:27" ht="14.25">
      <c r="A161" s="72" t="str">
        <f t="shared" si="35"/>
        <v/>
      </c>
      <c r="C161" s="73" t="str">
        <f t="shared" si="24"/>
        <v/>
      </c>
      <c r="E161" s="74" t="str">
        <f t="shared" si="25"/>
        <v/>
      </c>
      <c r="G161" s="73"/>
      <c r="R161" s="41" t="str">
        <f t="shared" si="26"/>
        <v/>
      </c>
      <c r="S161" s="41">
        <f t="shared" si="27"/>
        <v>1.5223097112860893</v>
      </c>
      <c r="T161" s="41">
        <f t="shared" si="29"/>
        <v>0.42972825159904093</v>
      </c>
      <c r="U161" s="41" t="str">
        <f t="shared" si="28"/>
        <v/>
      </c>
      <c r="V161" s="41">
        <f t="shared" si="30"/>
        <v>0.07359903427605824</v>
      </c>
      <c r="W161" s="41">
        <f t="shared" si="31"/>
        <v>0.9514082219109288</v>
      </c>
      <c r="X161" s="39"/>
      <c r="Y161" s="39">
        <f t="shared" si="32"/>
        <v>116.93586328807939</v>
      </c>
      <c r="Z161" s="39">
        <f t="shared" si="33"/>
        <v>5.4009824</v>
      </c>
      <c r="AA161" s="39">
        <f t="shared" si="34"/>
        <v>1.3198035199999998</v>
      </c>
    </row>
    <row r="162" spans="1:27" ht="14.25">
      <c r="A162" s="72" t="str">
        <f t="shared" si="35"/>
        <v/>
      </c>
      <c r="C162" s="73" t="str">
        <f t="shared" si="24"/>
        <v/>
      </c>
      <c r="E162" s="74" t="str">
        <f t="shared" si="25"/>
        <v/>
      </c>
      <c r="G162" s="73"/>
      <c r="R162" s="41" t="str">
        <f t="shared" si="26"/>
        <v/>
      </c>
      <c r="S162" s="41">
        <f t="shared" si="27"/>
        <v>1.5223097112860893</v>
      </c>
      <c r="T162" s="41">
        <f t="shared" si="29"/>
        <v>0.42972825159904093</v>
      </c>
      <c r="U162" s="41" t="str">
        <f t="shared" si="28"/>
        <v/>
      </c>
      <c r="V162" s="41">
        <f t="shared" si="30"/>
        <v>0.07359903427605824</v>
      </c>
      <c r="W162" s="41">
        <f t="shared" si="31"/>
        <v>0.9514082219109288</v>
      </c>
      <c r="X162" s="39"/>
      <c r="Y162" s="39">
        <f t="shared" si="32"/>
        <v>116.93586328807939</v>
      </c>
      <c r="Z162" s="39">
        <f t="shared" si="33"/>
        <v>5.4009824</v>
      </c>
      <c r="AA162" s="39">
        <f t="shared" si="34"/>
        <v>1.3198035199999998</v>
      </c>
    </row>
    <row r="163" spans="1:27" ht="14.25">
      <c r="A163" s="72" t="str">
        <f t="shared" si="35"/>
        <v/>
      </c>
      <c r="C163" s="73" t="str">
        <f t="shared" si="24"/>
        <v/>
      </c>
      <c r="E163" s="74" t="str">
        <f t="shared" si="25"/>
        <v/>
      </c>
      <c r="G163" s="73"/>
      <c r="R163" s="41" t="str">
        <f t="shared" si="26"/>
        <v/>
      </c>
      <c r="S163" s="41">
        <f t="shared" si="27"/>
        <v>1.5223097112860893</v>
      </c>
      <c r="T163" s="41">
        <f t="shared" si="29"/>
        <v>0.42972825159904093</v>
      </c>
      <c r="U163" s="41" t="str">
        <f t="shared" si="28"/>
        <v/>
      </c>
      <c r="V163" s="41">
        <f t="shared" si="30"/>
        <v>0.07359903427605824</v>
      </c>
      <c r="W163" s="41">
        <f t="shared" si="31"/>
        <v>0.9514082219109288</v>
      </c>
      <c r="X163" s="39"/>
      <c r="Y163" s="39">
        <f t="shared" si="32"/>
        <v>116.93586328807939</v>
      </c>
      <c r="Z163" s="39">
        <f t="shared" si="33"/>
        <v>5.4009824</v>
      </c>
      <c r="AA163" s="39">
        <f t="shared" si="34"/>
        <v>1.3198035199999998</v>
      </c>
    </row>
    <row r="164" spans="1:27" ht="14.25">
      <c r="A164" s="72" t="str">
        <f t="shared" si="35"/>
        <v/>
      </c>
      <c r="C164" s="73" t="str">
        <f t="shared" si="24"/>
        <v/>
      </c>
      <c r="E164" s="74" t="str">
        <f t="shared" si="25"/>
        <v/>
      </c>
      <c r="G164" s="73"/>
      <c r="R164" s="41" t="str">
        <f t="shared" si="26"/>
        <v/>
      </c>
      <c r="S164" s="41">
        <f t="shared" si="27"/>
        <v>1.5223097112860893</v>
      </c>
      <c r="T164" s="41">
        <f t="shared" si="29"/>
        <v>0.42972825159904093</v>
      </c>
      <c r="U164" s="41" t="str">
        <f t="shared" si="28"/>
        <v/>
      </c>
      <c r="V164" s="41">
        <f t="shared" si="30"/>
        <v>0.07359903427605824</v>
      </c>
      <c r="W164" s="41">
        <f t="shared" si="31"/>
        <v>0.9514082219109288</v>
      </c>
      <c r="X164" s="39"/>
      <c r="Y164" s="39">
        <f t="shared" si="32"/>
        <v>116.93586328807939</v>
      </c>
      <c r="Z164" s="39">
        <f t="shared" si="33"/>
        <v>5.4009824</v>
      </c>
      <c r="AA164" s="39">
        <f t="shared" si="34"/>
        <v>1.3198035199999998</v>
      </c>
    </row>
    <row r="165" spans="1:27" ht="14.25">
      <c r="A165" s="72" t="str">
        <f t="shared" si="35"/>
        <v/>
      </c>
      <c r="C165" s="73" t="str">
        <f t="shared" si="24"/>
        <v/>
      </c>
      <c r="E165" s="74" t="str">
        <f t="shared" si="25"/>
        <v/>
      </c>
      <c r="G165" s="73"/>
      <c r="R165" s="41" t="str">
        <f t="shared" si="26"/>
        <v/>
      </c>
      <c r="S165" s="41">
        <f t="shared" si="27"/>
        <v>1.5223097112860893</v>
      </c>
      <c r="T165" s="41">
        <f t="shared" si="29"/>
        <v>0.42972825159904093</v>
      </c>
      <c r="U165" s="41" t="str">
        <f t="shared" si="28"/>
        <v/>
      </c>
      <c r="V165" s="41">
        <f t="shared" si="30"/>
        <v>0.07359903427605824</v>
      </c>
      <c r="W165" s="41">
        <f t="shared" si="31"/>
        <v>0.9514082219109288</v>
      </c>
      <c r="X165" s="39"/>
      <c r="Y165" s="39">
        <f t="shared" si="32"/>
        <v>116.93586328807939</v>
      </c>
      <c r="Z165" s="39">
        <f t="shared" si="33"/>
        <v>5.4009824</v>
      </c>
      <c r="AA165" s="39">
        <f t="shared" si="34"/>
        <v>1.3198035199999998</v>
      </c>
    </row>
    <row r="166" spans="1:27" ht="14.25">
      <c r="A166" s="72" t="str">
        <f t="shared" si="35"/>
        <v/>
      </c>
      <c r="C166" s="73" t="str">
        <f t="shared" si="24"/>
        <v/>
      </c>
      <c r="E166" s="74" t="str">
        <f t="shared" si="25"/>
        <v/>
      </c>
      <c r="G166" s="73"/>
      <c r="R166" s="41" t="str">
        <f t="shared" si="26"/>
        <v/>
      </c>
      <c r="S166" s="41">
        <f t="shared" si="27"/>
        <v>1.5223097112860893</v>
      </c>
      <c r="T166" s="41">
        <f t="shared" si="29"/>
        <v>0.42972825159904093</v>
      </c>
      <c r="U166" s="41" t="str">
        <f t="shared" si="28"/>
        <v/>
      </c>
      <c r="V166" s="41">
        <f t="shared" si="30"/>
        <v>0.07359903427605824</v>
      </c>
      <c r="W166" s="41">
        <f t="shared" si="31"/>
        <v>0.9514082219109288</v>
      </c>
      <c r="X166" s="39"/>
      <c r="Y166" s="39">
        <f t="shared" si="32"/>
        <v>116.93586328807939</v>
      </c>
      <c r="Z166" s="39">
        <f t="shared" si="33"/>
        <v>5.4009824</v>
      </c>
      <c r="AA166" s="39">
        <f t="shared" si="34"/>
        <v>1.3198035199999998</v>
      </c>
    </row>
    <row r="167" spans="1:27" ht="14.25">
      <c r="A167" s="72" t="str">
        <f t="shared" si="35"/>
        <v/>
      </c>
      <c r="C167" s="73" t="str">
        <f t="shared" si="24"/>
        <v/>
      </c>
      <c r="E167" s="74" t="str">
        <f t="shared" si="25"/>
        <v/>
      </c>
      <c r="G167" s="73"/>
      <c r="R167" s="41" t="str">
        <f t="shared" si="26"/>
        <v/>
      </c>
      <c r="S167" s="41">
        <f t="shared" si="27"/>
        <v>1.5223097112860893</v>
      </c>
      <c r="T167" s="41">
        <f t="shared" si="29"/>
        <v>0.42972825159904093</v>
      </c>
      <c r="U167" s="41" t="str">
        <f t="shared" si="28"/>
        <v/>
      </c>
      <c r="V167" s="41">
        <f t="shared" si="30"/>
        <v>0.07359903427605824</v>
      </c>
      <c r="W167" s="41">
        <f t="shared" si="31"/>
        <v>0.9514082219109288</v>
      </c>
      <c r="X167" s="39"/>
      <c r="Y167" s="39">
        <f t="shared" si="32"/>
        <v>116.93586328807939</v>
      </c>
      <c r="Z167" s="39">
        <f t="shared" si="33"/>
        <v>5.4009824</v>
      </c>
      <c r="AA167" s="39">
        <f t="shared" si="34"/>
        <v>1.3198035199999998</v>
      </c>
    </row>
    <row r="168" spans="1:27" ht="14.25">
      <c r="A168" s="72" t="str">
        <f t="shared" si="35"/>
        <v/>
      </c>
      <c r="C168" s="73" t="str">
        <f t="shared" si="24"/>
        <v/>
      </c>
      <c r="E168" s="74" t="str">
        <f t="shared" si="25"/>
        <v/>
      </c>
      <c r="G168" s="73"/>
      <c r="R168" s="41" t="str">
        <f t="shared" si="26"/>
        <v/>
      </c>
      <c r="S168" s="41">
        <f t="shared" si="27"/>
        <v>1.5223097112860893</v>
      </c>
      <c r="T168" s="41">
        <f t="shared" si="29"/>
        <v>0.42972825159904093</v>
      </c>
      <c r="U168" s="41" t="str">
        <f t="shared" si="28"/>
        <v/>
      </c>
      <c r="V168" s="41">
        <f t="shared" si="30"/>
        <v>0.07359903427605824</v>
      </c>
      <c r="W168" s="41">
        <f t="shared" si="31"/>
        <v>0.9514082219109288</v>
      </c>
      <c r="X168" s="39"/>
      <c r="Y168" s="39">
        <f t="shared" si="32"/>
        <v>116.93586328807939</v>
      </c>
      <c r="Z168" s="39">
        <f t="shared" si="33"/>
        <v>5.4009824</v>
      </c>
      <c r="AA168" s="39">
        <f t="shared" si="34"/>
        <v>1.3198035199999998</v>
      </c>
    </row>
    <row r="169" spans="1:27" ht="14.25">
      <c r="A169" s="72" t="str">
        <f t="shared" si="35"/>
        <v/>
      </c>
      <c r="C169" s="73" t="str">
        <f t="shared" si="24"/>
        <v/>
      </c>
      <c r="E169" s="74" t="str">
        <f t="shared" si="25"/>
        <v/>
      </c>
      <c r="G169" s="73"/>
      <c r="R169" s="41" t="str">
        <f t="shared" si="26"/>
        <v/>
      </c>
      <c r="S169" s="41">
        <f t="shared" si="27"/>
        <v>1.5223097112860893</v>
      </c>
      <c r="T169" s="41">
        <f t="shared" si="29"/>
        <v>0.42972825159904093</v>
      </c>
      <c r="U169" s="41" t="str">
        <f t="shared" si="28"/>
        <v/>
      </c>
      <c r="V169" s="41">
        <f t="shared" si="30"/>
        <v>0.07359903427605824</v>
      </c>
      <c r="W169" s="41">
        <f t="shared" si="31"/>
        <v>0.9514082219109288</v>
      </c>
      <c r="X169" s="39"/>
      <c r="Y169" s="39">
        <f t="shared" si="32"/>
        <v>116.93586328807939</v>
      </c>
      <c r="Z169" s="39">
        <f t="shared" si="33"/>
        <v>5.4009824</v>
      </c>
      <c r="AA169" s="39">
        <f t="shared" si="34"/>
        <v>1.3198035199999998</v>
      </c>
    </row>
    <row r="170" spans="1:27" ht="14.25">
      <c r="A170" s="72" t="str">
        <f t="shared" si="35"/>
        <v/>
      </c>
      <c r="C170" s="73" t="str">
        <f t="shared" si="24"/>
        <v/>
      </c>
      <c r="E170" s="74" t="str">
        <f t="shared" si="25"/>
        <v/>
      </c>
      <c r="G170" s="73"/>
      <c r="R170" s="41" t="str">
        <f t="shared" si="26"/>
        <v/>
      </c>
      <c r="S170" s="41">
        <f t="shared" si="27"/>
        <v>1.5223097112860893</v>
      </c>
      <c r="T170" s="41">
        <f t="shared" si="29"/>
        <v>0.42972825159904093</v>
      </c>
      <c r="U170" s="41" t="str">
        <f t="shared" si="28"/>
        <v/>
      </c>
      <c r="V170" s="41">
        <f t="shared" si="30"/>
        <v>0.07359903427605824</v>
      </c>
      <c r="W170" s="41">
        <f t="shared" si="31"/>
        <v>0.9514082219109288</v>
      </c>
      <c r="X170" s="39"/>
      <c r="Y170" s="39">
        <f t="shared" si="32"/>
        <v>116.93586328807939</v>
      </c>
      <c r="Z170" s="39">
        <f t="shared" si="33"/>
        <v>5.4009824</v>
      </c>
      <c r="AA170" s="39">
        <f t="shared" si="34"/>
        <v>1.3198035199999998</v>
      </c>
    </row>
    <row r="171" spans="1:27" ht="14.25">
      <c r="A171" s="72" t="str">
        <f t="shared" si="35"/>
        <v/>
      </c>
      <c r="C171" s="73" t="str">
        <f t="shared" si="24"/>
        <v/>
      </c>
      <c r="E171" s="74" t="str">
        <f t="shared" si="25"/>
        <v/>
      </c>
      <c r="G171" s="73"/>
      <c r="R171" s="41" t="str">
        <f t="shared" si="26"/>
        <v/>
      </c>
      <c r="S171" s="41">
        <f t="shared" si="27"/>
        <v>1.5223097112860893</v>
      </c>
      <c r="T171" s="41">
        <f t="shared" si="29"/>
        <v>0.42972825159904093</v>
      </c>
      <c r="U171" s="41" t="str">
        <f t="shared" si="28"/>
        <v/>
      </c>
      <c r="V171" s="41">
        <f t="shared" si="30"/>
        <v>0.07359903427605824</v>
      </c>
      <c r="W171" s="41">
        <f t="shared" si="31"/>
        <v>0.9514082219109288</v>
      </c>
      <c r="X171" s="39"/>
      <c r="Y171" s="39">
        <f t="shared" si="32"/>
        <v>116.93586328807939</v>
      </c>
      <c r="Z171" s="39">
        <f t="shared" si="33"/>
        <v>5.4009824</v>
      </c>
      <c r="AA171" s="39">
        <f t="shared" si="34"/>
        <v>1.3198035199999998</v>
      </c>
    </row>
    <row r="172" spans="1:27" ht="14.25">
      <c r="A172" s="72" t="str">
        <f t="shared" si="35"/>
        <v/>
      </c>
      <c r="C172" s="73" t="str">
        <f t="shared" si="24"/>
        <v/>
      </c>
      <c r="E172" s="74" t="str">
        <f t="shared" si="25"/>
        <v/>
      </c>
      <c r="G172" s="73"/>
      <c r="R172" s="41" t="str">
        <f t="shared" si="26"/>
        <v/>
      </c>
      <c r="S172" s="41">
        <f t="shared" si="27"/>
        <v>1.5223097112860893</v>
      </c>
      <c r="T172" s="41">
        <f t="shared" si="29"/>
        <v>0.42972825159904093</v>
      </c>
      <c r="U172" s="41" t="str">
        <f t="shared" si="28"/>
        <v/>
      </c>
      <c r="V172" s="41">
        <f t="shared" si="30"/>
        <v>0.07359903427605824</v>
      </c>
      <c r="W172" s="41">
        <f t="shared" si="31"/>
        <v>0.9514082219109288</v>
      </c>
      <c r="X172" s="39"/>
      <c r="Y172" s="39">
        <f t="shared" si="32"/>
        <v>116.93586328807939</v>
      </c>
      <c r="Z172" s="39">
        <f t="shared" si="33"/>
        <v>5.4009824</v>
      </c>
      <c r="AA172" s="39">
        <f t="shared" si="34"/>
        <v>1.3198035199999998</v>
      </c>
    </row>
    <row r="173" spans="1:27" ht="14.25">
      <c r="A173" s="72" t="str">
        <f t="shared" si="35"/>
        <v/>
      </c>
      <c r="C173" s="73" t="str">
        <f t="shared" si="24"/>
        <v/>
      </c>
      <c r="E173" s="74" t="str">
        <f t="shared" si="25"/>
        <v/>
      </c>
      <c r="G173" s="73"/>
      <c r="R173" s="41" t="str">
        <f t="shared" si="26"/>
        <v/>
      </c>
      <c r="S173" s="41">
        <f t="shared" si="27"/>
        <v>1.5223097112860893</v>
      </c>
      <c r="T173" s="41">
        <f t="shared" si="29"/>
        <v>0.42972825159904093</v>
      </c>
      <c r="U173" s="41" t="str">
        <f t="shared" si="28"/>
        <v/>
      </c>
      <c r="V173" s="41">
        <f t="shared" si="30"/>
        <v>0.07359903427605824</v>
      </c>
      <c r="W173" s="41">
        <f t="shared" si="31"/>
        <v>0.9514082219109288</v>
      </c>
      <c r="X173" s="39"/>
      <c r="Y173" s="39">
        <f t="shared" si="32"/>
        <v>116.93586328807939</v>
      </c>
      <c r="Z173" s="39">
        <f t="shared" si="33"/>
        <v>5.4009824</v>
      </c>
      <c r="AA173" s="39">
        <f t="shared" si="34"/>
        <v>1.3198035199999998</v>
      </c>
    </row>
    <row r="174" spans="1:27" ht="14.25">
      <c r="A174" s="72" t="str">
        <f t="shared" si="35"/>
        <v/>
      </c>
      <c r="C174" s="73" t="str">
        <f t="shared" si="24"/>
        <v/>
      </c>
      <c r="E174" s="74" t="str">
        <f t="shared" si="25"/>
        <v/>
      </c>
      <c r="G174" s="73"/>
      <c r="R174" s="41" t="str">
        <f t="shared" si="26"/>
        <v/>
      </c>
      <c r="S174" s="41">
        <f t="shared" si="27"/>
        <v>1.5223097112860893</v>
      </c>
      <c r="T174" s="41">
        <f t="shared" si="29"/>
        <v>0.42972825159904093</v>
      </c>
      <c r="U174" s="41" t="str">
        <f t="shared" si="28"/>
        <v/>
      </c>
      <c r="V174" s="41">
        <f t="shared" si="30"/>
        <v>0.07359903427605824</v>
      </c>
      <c r="W174" s="41">
        <f t="shared" si="31"/>
        <v>0.9514082219109288</v>
      </c>
      <c r="X174" s="39"/>
      <c r="Y174" s="39">
        <f t="shared" si="32"/>
        <v>116.93586328807939</v>
      </c>
      <c r="Z174" s="39">
        <f t="shared" si="33"/>
        <v>5.4009824</v>
      </c>
      <c r="AA174" s="39">
        <f t="shared" si="34"/>
        <v>1.3198035199999998</v>
      </c>
    </row>
    <row r="175" spans="1:27" ht="14.25">
      <c r="A175" s="72" t="str">
        <f t="shared" si="35"/>
        <v/>
      </c>
      <c r="C175" s="73" t="str">
        <f t="shared" si="24"/>
        <v/>
      </c>
      <c r="E175" s="74" t="str">
        <f t="shared" si="25"/>
        <v/>
      </c>
      <c r="G175" s="73"/>
      <c r="R175" s="41" t="str">
        <f t="shared" si="26"/>
        <v/>
      </c>
      <c r="S175" s="41">
        <f t="shared" si="27"/>
        <v>1.5223097112860893</v>
      </c>
      <c r="T175" s="41">
        <f t="shared" si="29"/>
        <v>0.42972825159904093</v>
      </c>
      <c r="U175" s="41" t="str">
        <f t="shared" si="28"/>
        <v/>
      </c>
      <c r="V175" s="41">
        <f t="shared" si="30"/>
        <v>0.07359903427605824</v>
      </c>
      <c r="W175" s="41">
        <f t="shared" si="31"/>
        <v>0.9514082219109288</v>
      </c>
      <c r="X175" s="39"/>
      <c r="Y175" s="39">
        <f t="shared" si="32"/>
        <v>116.93586328807939</v>
      </c>
      <c r="Z175" s="39">
        <f t="shared" si="33"/>
        <v>5.4009824</v>
      </c>
      <c r="AA175" s="39">
        <f t="shared" si="34"/>
        <v>1.3198035199999998</v>
      </c>
    </row>
    <row r="176" spans="1:27" ht="14.25">
      <c r="A176" s="72" t="str">
        <f t="shared" si="35"/>
        <v/>
      </c>
      <c r="C176" s="73" t="str">
        <f t="shared" si="24"/>
        <v/>
      </c>
      <c r="E176" s="74" t="str">
        <f t="shared" si="25"/>
        <v/>
      </c>
      <c r="G176" s="73"/>
      <c r="R176" s="41" t="str">
        <f t="shared" si="26"/>
        <v/>
      </c>
      <c r="S176" s="41">
        <f t="shared" si="27"/>
        <v>1.5223097112860893</v>
      </c>
      <c r="T176" s="41">
        <f t="shared" si="29"/>
        <v>0.42972825159904093</v>
      </c>
      <c r="U176" s="41" t="str">
        <f t="shared" si="28"/>
        <v/>
      </c>
      <c r="V176" s="41">
        <f t="shared" si="30"/>
        <v>0.07359903427605824</v>
      </c>
      <c r="W176" s="41">
        <f t="shared" si="31"/>
        <v>0.9514082219109288</v>
      </c>
      <c r="X176" s="39"/>
      <c r="Y176" s="39">
        <f t="shared" si="32"/>
        <v>116.93586328807939</v>
      </c>
      <c r="Z176" s="39">
        <f t="shared" si="33"/>
        <v>5.4009824</v>
      </c>
      <c r="AA176" s="39">
        <f t="shared" si="34"/>
        <v>1.3198035199999998</v>
      </c>
    </row>
    <row r="177" spans="1:27" ht="14.25">
      <c r="A177" s="72" t="str">
        <f t="shared" si="35"/>
        <v/>
      </c>
      <c r="C177" s="73" t="str">
        <f t="shared" si="24"/>
        <v/>
      </c>
      <c r="E177" s="74" t="str">
        <f t="shared" si="25"/>
        <v/>
      </c>
      <c r="G177" s="73"/>
      <c r="R177" s="41" t="str">
        <f t="shared" si="26"/>
        <v/>
      </c>
      <c r="S177" s="41">
        <f t="shared" si="27"/>
        <v>1.5223097112860893</v>
      </c>
      <c r="T177" s="41">
        <f t="shared" si="29"/>
        <v>0.42972825159904093</v>
      </c>
      <c r="U177" s="41" t="str">
        <f t="shared" si="28"/>
        <v/>
      </c>
      <c r="V177" s="41">
        <f t="shared" si="30"/>
        <v>0.07359903427605824</v>
      </c>
      <c r="W177" s="41">
        <f t="shared" si="31"/>
        <v>0.9514082219109288</v>
      </c>
      <c r="X177" s="39"/>
      <c r="Y177" s="39">
        <f t="shared" si="32"/>
        <v>116.93586328807939</v>
      </c>
      <c r="Z177" s="39">
        <f t="shared" si="33"/>
        <v>5.4009824</v>
      </c>
      <c r="AA177" s="39">
        <f t="shared" si="34"/>
        <v>1.3198035199999998</v>
      </c>
    </row>
    <row r="178" spans="1:27" ht="14.25">
      <c r="A178" s="72" t="str">
        <f t="shared" si="35"/>
        <v/>
      </c>
      <c r="C178" s="73" t="str">
        <f t="shared" si="24"/>
        <v/>
      </c>
      <c r="E178" s="74" t="str">
        <f t="shared" si="25"/>
        <v/>
      </c>
      <c r="G178" s="73"/>
      <c r="R178" s="41" t="str">
        <f t="shared" si="26"/>
        <v/>
      </c>
      <c r="S178" s="41">
        <f t="shared" si="27"/>
        <v>1.5223097112860893</v>
      </c>
      <c r="T178" s="41">
        <f t="shared" si="29"/>
        <v>0.42972825159904093</v>
      </c>
      <c r="U178" s="41" t="str">
        <f t="shared" si="28"/>
        <v/>
      </c>
      <c r="V178" s="41">
        <f t="shared" si="30"/>
        <v>0.07359903427605824</v>
      </c>
      <c r="W178" s="41">
        <f t="shared" si="31"/>
        <v>0.9514082219109288</v>
      </c>
      <c r="X178" s="39"/>
      <c r="Y178" s="39">
        <f t="shared" si="32"/>
        <v>116.93586328807939</v>
      </c>
      <c r="Z178" s="39">
        <f t="shared" si="33"/>
        <v>5.4009824</v>
      </c>
      <c r="AA178" s="39">
        <f t="shared" si="34"/>
        <v>1.3198035199999998</v>
      </c>
    </row>
    <row r="179" spans="1:27" ht="14.25">
      <c r="A179" s="72" t="str">
        <f t="shared" si="35"/>
        <v/>
      </c>
      <c r="C179" s="73" t="str">
        <f t="shared" si="24"/>
        <v/>
      </c>
      <c r="E179" s="74" t="str">
        <f t="shared" si="25"/>
        <v/>
      </c>
      <c r="G179" s="73"/>
      <c r="R179" s="41" t="str">
        <f t="shared" si="26"/>
        <v/>
      </c>
      <c r="S179" s="41">
        <f t="shared" si="27"/>
        <v>1.5223097112860893</v>
      </c>
      <c r="T179" s="41">
        <f t="shared" si="29"/>
        <v>0.42972825159904093</v>
      </c>
      <c r="U179" s="41" t="str">
        <f t="shared" si="28"/>
        <v/>
      </c>
      <c r="V179" s="41">
        <f t="shared" si="30"/>
        <v>0.07359903427605824</v>
      </c>
      <c r="W179" s="41">
        <f t="shared" si="31"/>
        <v>0.9514082219109288</v>
      </c>
      <c r="X179" s="39"/>
      <c r="Y179" s="39">
        <f t="shared" si="32"/>
        <v>116.93586328807939</v>
      </c>
      <c r="Z179" s="39">
        <f t="shared" si="33"/>
        <v>5.4009824</v>
      </c>
      <c r="AA179" s="39">
        <f t="shared" si="34"/>
        <v>1.3198035199999998</v>
      </c>
    </row>
    <row r="180" spans="1:27" ht="14.25">
      <c r="A180" s="72" t="str">
        <f t="shared" si="35"/>
        <v/>
      </c>
      <c r="C180" s="73" t="str">
        <f t="shared" si="24"/>
        <v/>
      </c>
      <c r="E180" s="74" t="str">
        <f t="shared" si="25"/>
        <v/>
      </c>
      <c r="G180" s="73"/>
      <c r="R180" s="41" t="str">
        <f t="shared" si="26"/>
        <v/>
      </c>
      <c r="S180" s="41">
        <f t="shared" si="27"/>
        <v>1.5223097112860893</v>
      </c>
      <c r="T180" s="41">
        <f t="shared" si="29"/>
        <v>0.42972825159904093</v>
      </c>
      <c r="U180" s="41" t="str">
        <f t="shared" si="28"/>
        <v/>
      </c>
      <c r="V180" s="41">
        <f t="shared" si="30"/>
        <v>0.07359903427605824</v>
      </c>
      <c r="W180" s="41">
        <f t="shared" si="31"/>
        <v>0.9514082219109288</v>
      </c>
      <c r="X180" s="39"/>
      <c r="Y180" s="39">
        <f t="shared" si="32"/>
        <v>116.93586328807939</v>
      </c>
      <c r="Z180" s="39">
        <f t="shared" si="33"/>
        <v>5.4009824</v>
      </c>
      <c r="AA180" s="39">
        <f t="shared" si="34"/>
        <v>1.3198035199999998</v>
      </c>
    </row>
    <row r="181" spans="1:27" ht="14.25">
      <c r="A181" s="72" t="str">
        <f t="shared" si="35"/>
        <v/>
      </c>
      <c r="C181" s="73" t="str">
        <f t="shared" si="24"/>
        <v/>
      </c>
      <c r="E181" s="74" t="str">
        <f t="shared" si="25"/>
        <v/>
      </c>
      <c r="G181" s="73"/>
      <c r="R181" s="41" t="str">
        <f t="shared" si="26"/>
        <v/>
      </c>
      <c r="S181" s="41">
        <f t="shared" si="27"/>
        <v>1.5223097112860893</v>
      </c>
      <c r="T181" s="41">
        <f t="shared" si="29"/>
        <v>0.42972825159904093</v>
      </c>
      <c r="U181" s="41" t="str">
        <f t="shared" si="28"/>
        <v/>
      </c>
      <c r="V181" s="41">
        <f t="shared" si="30"/>
        <v>0.07359903427605824</v>
      </c>
      <c r="W181" s="41">
        <f t="shared" si="31"/>
        <v>0.9514082219109288</v>
      </c>
      <c r="X181" s="39"/>
      <c r="Y181" s="39">
        <f t="shared" si="32"/>
        <v>116.93586328807939</v>
      </c>
      <c r="Z181" s="39">
        <f t="shared" si="33"/>
        <v>5.4009824</v>
      </c>
      <c r="AA181" s="39">
        <f t="shared" si="34"/>
        <v>1.3198035199999998</v>
      </c>
    </row>
    <row r="182" spans="1:27" ht="14.25">
      <c r="A182" s="72" t="str">
        <f t="shared" si="35"/>
        <v/>
      </c>
      <c r="C182" s="73" t="str">
        <f t="shared" si="24"/>
        <v/>
      </c>
      <c r="E182" s="74" t="str">
        <f t="shared" si="25"/>
        <v/>
      </c>
      <c r="G182" s="73"/>
      <c r="R182" s="41" t="str">
        <f t="shared" si="26"/>
        <v/>
      </c>
      <c r="S182" s="41">
        <f t="shared" si="27"/>
        <v>1.5223097112860893</v>
      </c>
      <c r="T182" s="41">
        <f t="shared" si="29"/>
        <v>0.42972825159904093</v>
      </c>
      <c r="U182" s="41" t="str">
        <f t="shared" si="28"/>
        <v/>
      </c>
      <c r="V182" s="41">
        <f t="shared" si="30"/>
        <v>0.07359903427605824</v>
      </c>
      <c r="W182" s="41">
        <f t="shared" si="31"/>
        <v>0.9514082219109288</v>
      </c>
      <c r="X182" s="39"/>
      <c r="Y182" s="39">
        <f t="shared" si="32"/>
        <v>116.93586328807939</v>
      </c>
      <c r="Z182" s="39">
        <f t="shared" si="33"/>
        <v>5.4009824</v>
      </c>
      <c r="AA182" s="39">
        <f t="shared" si="34"/>
        <v>1.3198035199999998</v>
      </c>
    </row>
    <row r="183" spans="1:27" ht="14.25">
      <c r="A183" s="72" t="str">
        <f t="shared" si="35"/>
        <v/>
      </c>
      <c r="C183" s="73" t="str">
        <f t="shared" si="24"/>
        <v/>
      </c>
      <c r="E183" s="74" t="str">
        <f t="shared" si="25"/>
        <v/>
      </c>
      <c r="G183" s="73"/>
      <c r="R183" s="41" t="str">
        <f t="shared" si="26"/>
        <v/>
      </c>
      <c r="S183" s="41">
        <f t="shared" si="27"/>
        <v>1.5223097112860893</v>
      </c>
      <c r="T183" s="41">
        <f t="shared" si="29"/>
        <v>0.42972825159904093</v>
      </c>
      <c r="U183" s="41" t="str">
        <f t="shared" si="28"/>
        <v/>
      </c>
      <c r="V183" s="41">
        <f t="shared" si="30"/>
        <v>0.07359903427605824</v>
      </c>
      <c r="W183" s="41">
        <f t="shared" si="31"/>
        <v>0.9514082219109288</v>
      </c>
      <c r="X183" s="39"/>
      <c r="Y183" s="39">
        <f t="shared" si="32"/>
        <v>116.93586328807939</v>
      </c>
      <c r="Z183" s="39">
        <f t="shared" si="33"/>
        <v>5.4009824</v>
      </c>
      <c r="AA183" s="39">
        <f t="shared" si="34"/>
        <v>1.3198035199999998</v>
      </c>
    </row>
    <row r="184" spans="1:27" ht="14.25">
      <c r="A184" s="72" t="str">
        <f t="shared" si="35"/>
        <v/>
      </c>
      <c r="C184" s="73" t="str">
        <f t="shared" si="24"/>
        <v/>
      </c>
      <c r="E184" s="74" t="str">
        <f t="shared" si="25"/>
        <v/>
      </c>
      <c r="G184" s="73"/>
      <c r="R184" s="41" t="str">
        <f t="shared" si="26"/>
        <v/>
      </c>
      <c r="S184" s="41">
        <f t="shared" si="27"/>
        <v>1.5223097112860893</v>
      </c>
      <c r="T184" s="41">
        <f t="shared" si="29"/>
        <v>0.42972825159904093</v>
      </c>
      <c r="U184" s="41" t="str">
        <f t="shared" si="28"/>
        <v/>
      </c>
      <c r="V184" s="41">
        <f t="shared" si="30"/>
        <v>0.07359903427605824</v>
      </c>
      <c r="W184" s="41">
        <f t="shared" si="31"/>
        <v>0.9514082219109288</v>
      </c>
      <c r="X184" s="39"/>
      <c r="Y184" s="39">
        <f t="shared" si="32"/>
        <v>116.93586328807939</v>
      </c>
      <c r="Z184" s="39">
        <f t="shared" si="33"/>
        <v>5.4009824</v>
      </c>
      <c r="AA184" s="39">
        <f t="shared" si="34"/>
        <v>1.3198035199999998</v>
      </c>
    </row>
    <row r="185" spans="1:27" ht="14.25">
      <c r="A185" s="72" t="str">
        <f t="shared" si="35"/>
        <v/>
      </c>
      <c r="C185" s="73" t="str">
        <f t="shared" si="24"/>
        <v/>
      </c>
      <c r="E185" s="74" t="str">
        <f t="shared" si="25"/>
        <v/>
      </c>
      <c r="G185" s="73"/>
      <c r="R185" s="41" t="str">
        <f t="shared" si="26"/>
        <v/>
      </c>
      <c r="S185" s="41">
        <f t="shared" si="27"/>
        <v>1.5223097112860893</v>
      </c>
      <c r="T185" s="41">
        <f t="shared" si="29"/>
        <v>0.42972825159904093</v>
      </c>
      <c r="U185" s="41" t="str">
        <f t="shared" si="28"/>
        <v/>
      </c>
      <c r="V185" s="41">
        <f t="shared" si="30"/>
        <v>0.07359903427605824</v>
      </c>
      <c r="W185" s="41">
        <f t="shared" si="31"/>
        <v>0.9514082219109288</v>
      </c>
      <c r="X185" s="39"/>
      <c r="Y185" s="39">
        <f t="shared" si="32"/>
        <v>116.93586328807939</v>
      </c>
      <c r="Z185" s="39">
        <f t="shared" si="33"/>
        <v>5.4009824</v>
      </c>
      <c r="AA185" s="39">
        <f t="shared" si="34"/>
        <v>1.3198035199999998</v>
      </c>
    </row>
    <row r="186" spans="1:27" ht="14.25">
      <c r="A186" s="72" t="str">
        <f t="shared" si="35"/>
        <v/>
      </c>
      <c r="C186" s="73" t="str">
        <f t="shared" si="24"/>
        <v/>
      </c>
      <c r="E186" s="74" t="str">
        <f t="shared" si="25"/>
        <v/>
      </c>
      <c r="G186" s="73"/>
      <c r="R186" s="41" t="str">
        <f t="shared" si="26"/>
        <v/>
      </c>
      <c r="S186" s="41">
        <f t="shared" si="27"/>
        <v>1.5223097112860893</v>
      </c>
      <c r="T186" s="41">
        <f t="shared" si="29"/>
        <v>0.42972825159904093</v>
      </c>
      <c r="U186" s="41" t="str">
        <f t="shared" si="28"/>
        <v/>
      </c>
      <c r="V186" s="41">
        <f t="shared" si="30"/>
        <v>0.07359903427605824</v>
      </c>
      <c r="W186" s="41">
        <f t="shared" si="31"/>
        <v>0.9514082219109288</v>
      </c>
      <c r="X186" s="39"/>
      <c r="Y186" s="39">
        <f t="shared" si="32"/>
        <v>116.93586328807939</v>
      </c>
      <c r="Z186" s="39">
        <f t="shared" si="33"/>
        <v>5.4009824</v>
      </c>
      <c r="AA186" s="39">
        <f t="shared" si="34"/>
        <v>1.3198035199999998</v>
      </c>
    </row>
    <row r="187" spans="1:27" ht="14.25">
      <c r="A187" s="72" t="str">
        <f t="shared" si="35"/>
        <v/>
      </c>
      <c r="C187" s="73" t="str">
        <f t="shared" si="24"/>
        <v/>
      </c>
      <c r="E187" s="74" t="str">
        <f t="shared" si="25"/>
        <v/>
      </c>
      <c r="G187" s="73"/>
      <c r="R187" s="41" t="str">
        <f t="shared" si="26"/>
        <v/>
      </c>
      <c r="S187" s="41">
        <f t="shared" si="27"/>
        <v>1.5223097112860893</v>
      </c>
      <c r="T187" s="41">
        <f t="shared" si="29"/>
        <v>0.42972825159904093</v>
      </c>
      <c r="U187" s="41" t="str">
        <f t="shared" si="28"/>
        <v/>
      </c>
      <c r="V187" s="41">
        <f t="shared" si="30"/>
        <v>0.07359903427605824</v>
      </c>
      <c r="W187" s="41">
        <f t="shared" si="31"/>
        <v>0.9514082219109288</v>
      </c>
      <c r="X187" s="39"/>
      <c r="Y187" s="39">
        <f t="shared" si="32"/>
        <v>116.93586328807939</v>
      </c>
      <c r="Z187" s="39">
        <f t="shared" si="33"/>
        <v>5.4009824</v>
      </c>
      <c r="AA187" s="39">
        <f t="shared" si="34"/>
        <v>1.3198035199999998</v>
      </c>
    </row>
    <row r="188" spans="1:27" ht="14.25">
      <c r="A188" s="72" t="str">
        <f t="shared" si="35"/>
        <v/>
      </c>
      <c r="C188" s="73" t="str">
        <f t="shared" si="24"/>
        <v/>
      </c>
      <c r="E188" s="74" t="str">
        <f t="shared" si="25"/>
        <v/>
      </c>
      <c r="G188" s="73"/>
      <c r="R188" s="41" t="str">
        <f t="shared" si="26"/>
        <v/>
      </c>
      <c r="S188" s="41">
        <f t="shared" si="27"/>
        <v>1.5223097112860893</v>
      </c>
      <c r="T188" s="41">
        <f t="shared" si="29"/>
        <v>0.42972825159904093</v>
      </c>
      <c r="U188" s="41" t="str">
        <f t="shared" si="28"/>
        <v/>
      </c>
      <c r="V188" s="41">
        <f t="shared" si="30"/>
        <v>0.07359903427605824</v>
      </c>
      <c r="W188" s="41">
        <f t="shared" si="31"/>
        <v>0.9514082219109288</v>
      </c>
      <c r="X188" s="39"/>
      <c r="Y188" s="39">
        <f t="shared" si="32"/>
        <v>116.93586328807939</v>
      </c>
      <c r="Z188" s="39">
        <f t="shared" si="33"/>
        <v>5.4009824</v>
      </c>
      <c r="AA188" s="39">
        <f t="shared" si="34"/>
        <v>1.3198035199999998</v>
      </c>
    </row>
    <row r="189" spans="1:27" ht="14.25">
      <c r="A189" s="72" t="str">
        <f t="shared" si="35"/>
        <v/>
      </c>
      <c r="C189" s="73" t="str">
        <f t="shared" si="24"/>
        <v/>
      </c>
      <c r="E189" s="74" t="str">
        <f t="shared" si="25"/>
        <v/>
      </c>
      <c r="G189" s="73"/>
      <c r="R189" s="41" t="str">
        <f t="shared" si="26"/>
        <v/>
      </c>
      <c r="S189" s="41">
        <f t="shared" si="27"/>
        <v>1.5223097112860893</v>
      </c>
      <c r="T189" s="41">
        <f t="shared" si="29"/>
        <v>0.42972825159904093</v>
      </c>
      <c r="U189" s="41" t="str">
        <f t="shared" si="28"/>
        <v/>
      </c>
      <c r="V189" s="41">
        <f t="shared" si="30"/>
        <v>0.07359903427605824</v>
      </c>
      <c r="W189" s="41">
        <f t="shared" si="31"/>
        <v>0.9514082219109288</v>
      </c>
      <c r="X189" s="39"/>
      <c r="Y189" s="39">
        <f t="shared" si="32"/>
        <v>116.93586328807939</v>
      </c>
      <c r="Z189" s="39">
        <f t="shared" si="33"/>
        <v>5.4009824</v>
      </c>
      <c r="AA189" s="39">
        <f t="shared" si="34"/>
        <v>1.3198035199999998</v>
      </c>
    </row>
    <row r="190" spans="1:27" ht="14.25">
      <c r="A190" s="72" t="str">
        <f t="shared" si="35"/>
        <v/>
      </c>
      <c r="C190" s="73" t="str">
        <f t="shared" si="24"/>
        <v/>
      </c>
      <c r="E190" s="74" t="str">
        <f t="shared" si="25"/>
        <v/>
      </c>
      <c r="G190" s="73"/>
      <c r="R190" s="41" t="str">
        <f t="shared" si="26"/>
        <v/>
      </c>
      <c r="S190" s="41">
        <f t="shared" si="27"/>
        <v>1.5223097112860893</v>
      </c>
      <c r="T190" s="41">
        <f t="shared" si="29"/>
        <v>0.42972825159904093</v>
      </c>
      <c r="U190" s="41" t="str">
        <f t="shared" si="28"/>
        <v/>
      </c>
      <c r="V190" s="41">
        <f t="shared" si="30"/>
        <v>0.07359903427605824</v>
      </c>
      <c r="W190" s="41">
        <f t="shared" si="31"/>
        <v>0.9514082219109288</v>
      </c>
      <c r="X190" s="39"/>
      <c r="Y190" s="39">
        <f t="shared" si="32"/>
        <v>116.93586328807939</v>
      </c>
      <c r="Z190" s="39">
        <f t="shared" si="33"/>
        <v>5.4009824</v>
      </c>
      <c r="AA190" s="39">
        <f t="shared" si="34"/>
        <v>1.3198035199999998</v>
      </c>
    </row>
    <row r="191" spans="1:27" ht="14.25">
      <c r="A191" s="72" t="str">
        <f t="shared" si="35"/>
        <v/>
      </c>
      <c r="C191" s="73" t="str">
        <f t="shared" si="24"/>
        <v/>
      </c>
      <c r="E191" s="74" t="str">
        <f t="shared" si="25"/>
        <v/>
      </c>
      <c r="G191" s="73"/>
      <c r="R191" s="41" t="str">
        <f t="shared" si="26"/>
        <v/>
      </c>
      <c r="S191" s="41">
        <f t="shared" si="27"/>
        <v>1.5223097112860893</v>
      </c>
      <c r="T191" s="41">
        <f t="shared" si="29"/>
        <v>0.42972825159904093</v>
      </c>
      <c r="U191" s="41" t="str">
        <f t="shared" si="28"/>
        <v/>
      </c>
      <c r="V191" s="41">
        <f t="shared" si="30"/>
        <v>0.07359903427605824</v>
      </c>
      <c r="W191" s="41">
        <f t="shared" si="31"/>
        <v>0.9514082219109288</v>
      </c>
      <c r="X191" s="39"/>
      <c r="Y191" s="39">
        <f t="shared" si="32"/>
        <v>116.93586328807939</v>
      </c>
      <c r="Z191" s="39">
        <f t="shared" si="33"/>
        <v>5.4009824</v>
      </c>
      <c r="AA191" s="39">
        <f t="shared" si="34"/>
        <v>1.3198035199999998</v>
      </c>
    </row>
    <row r="192" spans="1:27" ht="14.25">
      <c r="A192" s="72" t="str">
        <f t="shared" si="35"/>
        <v/>
      </c>
      <c r="C192" s="73" t="str">
        <f t="shared" si="24"/>
        <v/>
      </c>
      <c r="E192" s="74" t="str">
        <f t="shared" si="25"/>
        <v/>
      </c>
      <c r="G192" s="73"/>
      <c r="R192" s="41" t="str">
        <f t="shared" si="26"/>
        <v/>
      </c>
      <c r="S192" s="41">
        <f t="shared" si="27"/>
        <v>1.5223097112860893</v>
      </c>
      <c r="T192" s="41">
        <f t="shared" si="29"/>
        <v>0.42972825159904093</v>
      </c>
      <c r="U192" s="41" t="str">
        <f t="shared" si="28"/>
        <v/>
      </c>
      <c r="V192" s="41">
        <f t="shared" si="30"/>
        <v>0.07359903427605824</v>
      </c>
      <c r="W192" s="41">
        <f t="shared" si="31"/>
        <v>0.9514082219109288</v>
      </c>
      <c r="X192" s="39"/>
      <c r="Y192" s="39">
        <f t="shared" si="32"/>
        <v>116.93586328807939</v>
      </c>
      <c r="Z192" s="39">
        <f t="shared" si="33"/>
        <v>5.4009824</v>
      </c>
      <c r="AA192" s="39">
        <f t="shared" si="34"/>
        <v>1.3198035199999998</v>
      </c>
    </row>
    <row r="193" spans="1:27" ht="14.25">
      <c r="A193" s="72" t="str">
        <f t="shared" si="35"/>
        <v/>
      </c>
      <c r="C193" s="73" t="str">
        <f t="shared" si="24"/>
        <v/>
      </c>
      <c r="E193" s="74" t="str">
        <f t="shared" si="25"/>
        <v/>
      </c>
      <c r="G193" s="73"/>
      <c r="R193" s="41" t="str">
        <f t="shared" si="26"/>
        <v/>
      </c>
      <c r="S193" s="41">
        <f t="shared" si="27"/>
        <v>1.5223097112860893</v>
      </c>
      <c r="T193" s="41">
        <f t="shared" si="29"/>
        <v>0.42972825159904093</v>
      </c>
      <c r="U193" s="41" t="str">
        <f t="shared" si="28"/>
        <v/>
      </c>
      <c r="V193" s="41">
        <f t="shared" si="30"/>
        <v>0.07359903427605824</v>
      </c>
      <c r="W193" s="41">
        <f t="shared" si="31"/>
        <v>0.9514082219109288</v>
      </c>
      <c r="X193" s="39"/>
      <c r="Y193" s="39">
        <f t="shared" si="32"/>
        <v>116.93586328807939</v>
      </c>
      <c r="Z193" s="39">
        <f t="shared" si="33"/>
        <v>5.4009824</v>
      </c>
      <c r="AA193" s="39">
        <f t="shared" si="34"/>
        <v>1.3198035199999998</v>
      </c>
    </row>
    <row r="194" spans="1:27" ht="14.25">
      <c r="A194" s="72" t="str">
        <f t="shared" si="35"/>
        <v/>
      </c>
      <c r="C194" s="73" t="str">
        <f t="shared" si="24"/>
        <v/>
      </c>
      <c r="E194" s="74" t="str">
        <f t="shared" si="25"/>
        <v/>
      </c>
      <c r="G194" s="73"/>
      <c r="R194" s="41" t="str">
        <f t="shared" si="26"/>
        <v/>
      </c>
      <c r="S194" s="41">
        <f t="shared" si="27"/>
        <v>1.5223097112860893</v>
      </c>
      <c r="T194" s="41">
        <f t="shared" si="29"/>
        <v>0.42972825159904093</v>
      </c>
      <c r="U194" s="41" t="str">
        <f t="shared" si="28"/>
        <v/>
      </c>
      <c r="V194" s="41">
        <f t="shared" si="30"/>
        <v>0.07359903427605824</v>
      </c>
      <c r="W194" s="41">
        <f t="shared" si="31"/>
        <v>0.9514082219109288</v>
      </c>
      <c r="X194" s="39"/>
      <c r="Y194" s="39">
        <f t="shared" si="32"/>
        <v>116.93586328807939</v>
      </c>
      <c r="Z194" s="39">
        <f t="shared" si="33"/>
        <v>5.4009824</v>
      </c>
      <c r="AA194" s="39">
        <f t="shared" si="34"/>
        <v>1.3198035199999998</v>
      </c>
    </row>
    <row r="195" spans="1:27" ht="14.25">
      <c r="A195" s="72" t="str">
        <f t="shared" si="35"/>
        <v/>
      </c>
      <c r="C195" s="73" t="str">
        <f t="shared" si="24"/>
        <v/>
      </c>
      <c r="E195" s="74" t="str">
        <f t="shared" si="25"/>
        <v/>
      </c>
      <c r="G195" s="73"/>
      <c r="R195" s="41" t="str">
        <f t="shared" si="26"/>
        <v/>
      </c>
      <c r="S195" s="41">
        <f t="shared" si="27"/>
        <v>1.5223097112860893</v>
      </c>
      <c r="T195" s="41">
        <f t="shared" si="29"/>
        <v>0.42972825159904093</v>
      </c>
      <c r="U195" s="41" t="str">
        <f t="shared" si="28"/>
        <v/>
      </c>
      <c r="V195" s="41">
        <f t="shared" si="30"/>
        <v>0.07359903427605824</v>
      </c>
      <c r="W195" s="41">
        <f t="shared" si="31"/>
        <v>0.9514082219109288</v>
      </c>
      <c r="X195" s="39"/>
      <c r="Y195" s="39">
        <f t="shared" si="32"/>
        <v>116.93586328807939</v>
      </c>
      <c r="Z195" s="39">
        <f t="shared" si="33"/>
        <v>5.4009824</v>
      </c>
      <c r="AA195" s="39">
        <f t="shared" si="34"/>
        <v>1.3198035199999998</v>
      </c>
    </row>
    <row r="196" spans="1:27" ht="14.25">
      <c r="A196" s="72" t="str">
        <f t="shared" si="35"/>
        <v/>
      </c>
      <c r="C196" s="73" t="str">
        <f t="shared" si="24"/>
        <v/>
      </c>
      <c r="E196" s="74" t="str">
        <f t="shared" si="25"/>
        <v/>
      </c>
      <c r="G196" s="73"/>
      <c r="R196" s="41" t="str">
        <f t="shared" si="26"/>
        <v/>
      </c>
      <c r="S196" s="41">
        <f t="shared" si="27"/>
        <v>1.5223097112860893</v>
      </c>
      <c r="T196" s="41">
        <f t="shared" si="29"/>
        <v>0.42972825159904093</v>
      </c>
      <c r="U196" s="41" t="str">
        <f t="shared" si="28"/>
        <v/>
      </c>
      <c r="V196" s="41">
        <f t="shared" si="30"/>
        <v>0.07359903427605824</v>
      </c>
      <c r="W196" s="41">
        <f t="shared" si="31"/>
        <v>0.9514082219109288</v>
      </c>
      <c r="X196" s="39"/>
      <c r="Y196" s="39">
        <f t="shared" si="32"/>
        <v>116.93586328807939</v>
      </c>
      <c r="Z196" s="39">
        <f t="shared" si="33"/>
        <v>5.4009824</v>
      </c>
      <c r="AA196" s="39">
        <f t="shared" si="34"/>
        <v>1.3198035199999998</v>
      </c>
    </row>
    <row r="197" spans="1:27" ht="14.25">
      <c r="A197" s="72" t="str">
        <f t="shared" si="35"/>
        <v/>
      </c>
      <c r="C197" s="73" t="str">
        <f t="shared" si="24"/>
        <v/>
      </c>
      <c r="E197" s="74" t="str">
        <f t="shared" si="25"/>
        <v/>
      </c>
      <c r="G197" s="73"/>
      <c r="R197" s="41" t="str">
        <f t="shared" si="26"/>
        <v/>
      </c>
      <c r="S197" s="41">
        <f t="shared" si="27"/>
        <v>1.5223097112860893</v>
      </c>
      <c r="T197" s="41">
        <f t="shared" si="29"/>
        <v>0.42972825159904093</v>
      </c>
      <c r="U197" s="41" t="str">
        <f t="shared" si="28"/>
        <v/>
      </c>
      <c r="V197" s="41">
        <f t="shared" si="30"/>
        <v>0.07359903427605824</v>
      </c>
      <c r="W197" s="41">
        <f t="shared" si="31"/>
        <v>0.9514082219109288</v>
      </c>
      <c r="X197" s="39"/>
      <c r="Y197" s="39">
        <f t="shared" si="32"/>
        <v>116.93586328807939</v>
      </c>
      <c r="Z197" s="39">
        <f t="shared" si="33"/>
        <v>5.4009824</v>
      </c>
      <c r="AA197" s="39">
        <f t="shared" si="34"/>
        <v>1.3198035199999998</v>
      </c>
    </row>
    <row r="198" spans="1:27" ht="14.25">
      <c r="A198" s="72" t="str">
        <f t="shared" si="35"/>
        <v/>
      </c>
      <c r="C198" s="73" t="str">
        <f t="shared" si="24"/>
        <v/>
      </c>
      <c r="E198" s="74" t="str">
        <f t="shared" si="25"/>
        <v/>
      </c>
      <c r="G198" s="73"/>
      <c r="R198" s="41" t="str">
        <f t="shared" si="26"/>
        <v/>
      </c>
      <c r="S198" s="41">
        <f t="shared" si="27"/>
        <v>1.5223097112860893</v>
      </c>
      <c r="T198" s="41">
        <f t="shared" si="29"/>
        <v>0.42972825159904093</v>
      </c>
      <c r="U198" s="41" t="str">
        <f t="shared" si="28"/>
        <v/>
      </c>
      <c r="V198" s="41">
        <f t="shared" si="30"/>
        <v>0.07359903427605824</v>
      </c>
      <c r="W198" s="41">
        <f t="shared" si="31"/>
        <v>0.9514082219109288</v>
      </c>
      <c r="X198" s="39"/>
      <c r="Y198" s="39">
        <f t="shared" si="32"/>
        <v>116.93586328807939</v>
      </c>
      <c r="Z198" s="39">
        <f t="shared" si="33"/>
        <v>5.4009824</v>
      </c>
      <c r="AA198" s="39">
        <f t="shared" si="34"/>
        <v>1.3198035199999998</v>
      </c>
    </row>
    <row r="199" spans="1:27" ht="14.25">
      <c r="A199" s="72" t="str">
        <f t="shared" si="35"/>
        <v/>
      </c>
      <c r="C199" s="73" t="str">
        <f t="shared" si="24"/>
        <v/>
      </c>
      <c r="E199" s="74" t="str">
        <f t="shared" si="25"/>
        <v/>
      </c>
      <c r="G199" s="73"/>
      <c r="R199" s="41" t="str">
        <f t="shared" si="26"/>
        <v/>
      </c>
      <c r="S199" s="41">
        <f t="shared" si="27"/>
        <v>1.5223097112860893</v>
      </c>
      <c r="T199" s="41">
        <f t="shared" si="29"/>
        <v>0.42972825159904093</v>
      </c>
      <c r="U199" s="41" t="str">
        <f t="shared" si="28"/>
        <v/>
      </c>
      <c r="V199" s="41">
        <f t="shared" si="30"/>
        <v>0.07359903427605824</v>
      </c>
      <c r="W199" s="41">
        <f t="shared" si="31"/>
        <v>0.9514082219109288</v>
      </c>
      <c r="X199" s="39"/>
      <c r="Y199" s="39">
        <f t="shared" si="32"/>
        <v>116.93586328807939</v>
      </c>
      <c r="Z199" s="39">
        <f t="shared" si="33"/>
        <v>5.4009824</v>
      </c>
      <c r="AA199" s="39">
        <f t="shared" si="34"/>
        <v>1.3198035199999998</v>
      </c>
    </row>
    <row r="200" spans="1:27" ht="14.25">
      <c r="A200" s="72" t="str">
        <f t="shared" si="35"/>
        <v/>
      </c>
      <c r="C200" s="73" t="str">
        <f t="shared" si="24"/>
        <v/>
      </c>
      <c r="E200" s="74" t="str">
        <f t="shared" si="25"/>
        <v/>
      </c>
      <c r="G200" s="73"/>
      <c r="R200" s="41" t="str">
        <f t="shared" si="26"/>
        <v/>
      </c>
      <c r="S200" s="41">
        <f t="shared" si="27"/>
        <v>1.5223097112860893</v>
      </c>
      <c r="T200" s="41">
        <f t="shared" si="29"/>
        <v>0.42972825159904093</v>
      </c>
      <c r="U200" s="41" t="str">
        <f t="shared" si="28"/>
        <v/>
      </c>
      <c r="V200" s="41">
        <f t="shared" si="30"/>
        <v>0.07359903427605824</v>
      </c>
      <c r="W200" s="41">
        <f t="shared" si="31"/>
        <v>0.9514082219109288</v>
      </c>
      <c r="X200" s="39"/>
      <c r="Y200" s="39">
        <f t="shared" si="32"/>
        <v>116.93586328807939</v>
      </c>
      <c r="Z200" s="39">
        <f t="shared" si="33"/>
        <v>5.4009824</v>
      </c>
      <c r="AA200" s="39">
        <f t="shared" si="34"/>
        <v>1.3198035199999998</v>
      </c>
    </row>
    <row r="201" spans="1:27" ht="14.25">
      <c r="A201" s="72" t="str">
        <f t="shared" si="35"/>
        <v/>
      </c>
      <c r="C201" s="73" t="str">
        <f t="shared" si="24"/>
        <v/>
      </c>
      <c r="E201" s="74" t="str">
        <f t="shared" si="25"/>
        <v/>
      </c>
      <c r="G201" s="73"/>
      <c r="R201" s="41" t="str">
        <f t="shared" si="26"/>
        <v/>
      </c>
      <c r="S201" s="41">
        <f t="shared" si="27"/>
        <v>1.5223097112860893</v>
      </c>
      <c r="T201" s="41">
        <f t="shared" si="29"/>
        <v>0.42972825159904093</v>
      </c>
      <c r="U201" s="41" t="str">
        <f t="shared" si="28"/>
        <v/>
      </c>
      <c r="V201" s="41">
        <f t="shared" si="30"/>
        <v>0.07359903427605824</v>
      </c>
      <c r="W201" s="41">
        <f t="shared" si="31"/>
        <v>0.9514082219109288</v>
      </c>
      <c r="X201" s="39"/>
      <c r="Y201" s="39">
        <f t="shared" si="32"/>
        <v>116.93586328807939</v>
      </c>
      <c r="Z201" s="39">
        <f t="shared" si="33"/>
        <v>5.4009824</v>
      </c>
      <c r="AA201" s="39">
        <f t="shared" si="34"/>
        <v>1.3198035199999998</v>
      </c>
    </row>
    <row r="202" spans="1:27" ht="14.25">
      <c r="A202" s="72" t="str">
        <f t="shared" si="35"/>
        <v/>
      </c>
      <c r="C202" s="73" t="str">
        <f t="shared" si="24"/>
        <v/>
      </c>
      <c r="E202" s="74" t="str">
        <f t="shared" si="25"/>
        <v/>
      </c>
      <c r="G202" s="73"/>
      <c r="R202" s="41" t="str">
        <f t="shared" si="26"/>
        <v/>
      </c>
      <c r="S202" s="41">
        <f t="shared" si="27"/>
        <v>1.5223097112860893</v>
      </c>
      <c r="T202" s="41">
        <f t="shared" si="29"/>
        <v>0.42972825159904093</v>
      </c>
      <c r="U202" s="41" t="str">
        <f t="shared" si="28"/>
        <v/>
      </c>
      <c r="V202" s="41">
        <f t="shared" si="30"/>
        <v>0.07359903427605824</v>
      </c>
      <c r="W202" s="41">
        <f t="shared" si="31"/>
        <v>0.9514082219109288</v>
      </c>
      <c r="X202" s="39"/>
      <c r="Y202" s="39">
        <f t="shared" si="32"/>
        <v>116.93586328807939</v>
      </c>
      <c r="Z202" s="39">
        <f t="shared" si="33"/>
        <v>5.4009824</v>
      </c>
      <c r="AA202" s="39">
        <f t="shared" si="34"/>
        <v>1.3198035199999998</v>
      </c>
    </row>
    <row r="203" spans="1:27" ht="14.25">
      <c r="A203" s="72" t="str">
        <f t="shared" si="35"/>
        <v/>
      </c>
      <c r="C203" s="73" t="str">
        <f aca="true" t="shared" si="36" ref="C203:C211">IF(A203&lt;&gt;"",T203+(1-T203)/(EXP(U203))+V203*R203^W203,"")</f>
        <v/>
      </c>
      <c r="E203" s="74" t="str">
        <f aca="true" t="shared" si="37" ref="E203:E211">IF(A203="","",$M$7/(460+$O$7)*(460+$C$7)*C203/A203)</f>
        <v/>
      </c>
      <c r="G203" s="73"/>
      <c r="R203" s="41" t="str">
        <f aca="true" t="shared" si="38" ref="R203:R211">IF(A203&lt;&gt;"",A203/$I$7,"")</f>
        <v/>
      </c>
      <c r="S203" s="41">
        <f aca="true" t="shared" si="39" ref="S203:S211">(460+$C$7)/$K$7</f>
        <v>1.5223097112860893</v>
      </c>
      <c r="T203" s="41">
        <f t="shared" si="29"/>
        <v>0.42972825159904093</v>
      </c>
      <c r="U203" s="41" t="str">
        <f aca="true" t="shared" si="40" ref="U203:U211">IF(A203&lt;&gt;"",(0.62-0.23*S203)*R203+(0.066/(S203-0.86)-0.037)*R203*R203+(0.32*R203*R203)/(10^(9*(S203-1))),"")</f>
        <v/>
      </c>
      <c r="V203" s="41">
        <f t="shared" si="30"/>
        <v>0.07359903427605824</v>
      </c>
      <c r="W203" s="41">
        <f t="shared" si="31"/>
        <v>0.9514082219109288</v>
      </c>
      <c r="X203" s="39"/>
      <c r="Y203" s="39">
        <f t="shared" si="32"/>
        <v>116.93586328807939</v>
      </c>
      <c r="Z203" s="39">
        <f t="shared" si="33"/>
        <v>5.4009824</v>
      </c>
      <c r="AA203" s="39">
        <f t="shared" si="34"/>
        <v>1.3198035199999998</v>
      </c>
    </row>
    <row r="204" spans="1:27" ht="14.25">
      <c r="A204" s="72" t="str">
        <f t="shared" si="35"/>
        <v/>
      </c>
      <c r="C204" s="73" t="str">
        <f t="shared" si="36"/>
        <v/>
      </c>
      <c r="E204" s="74" t="str">
        <f t="shared" si="37"/>
        <v/>
      </c>
      <c r="G204" s="73"/>
      <c r="R204" s="41" t="str">
        <f t="shared" si="38"/>
        <v/>
      </c>
      <c r="S204" s="41">
        <f t="shared" si="39"/>
        <v>1.5223097112860893</v>
      </c>
      <c r="T204" s="41">
        <f aca="true" t="shared" si="41" ref="T204:T211">1.39*(S204-0.92)^0.5-0.36*S204-0.101</f>
        <v>0.42972825159904093</v>
      </c>
      <c r="U204" s="41" t="str">
        <f t="shared" si="40"/>
        <v/>
      </c>
      <c r="V204" s="41">
        <f aca="true" t="shared" si="42" ref="V204:V211">0.132-0.32*LOG10(S204)</f>
        <v>0.07359903427605824</v>
      </c>
      <c r="W204" s="41">
        <f aca="true" t="shared" si="43" ref="W204:W211">10^(0.3016-0.49*S204+0.1824*S204*S204)</f>
        <v>0.9514082219109288</v>
      </c>
      <c r="X204" s="39"/>
      <c r="Y204" s="39">
        <f aca="true" t="shared" si="44" ref="Y204:Y211">((9.4+0.02*$G$7)*(460+$C$7)^1.5)/(209+19*$G$7+460+$C$7)</f>
        <v>116.93586328807939</v>
      </c>
      <c r="Z204" s="39">
        <f aca="true" t="shared" si="45" ref="Z204:Z211">3.5+986/(460+$C$7)+0.01*$G$7</f>
        <v>5.4009824</v>
      </c>
      <c r="AA204" s="39">
        <f aca="true" t="shared" si="46" ref="AA204:AA211">2.4-0.2*Z204</f>
        <v>1.3198035199999998</v>
      </c>
    </row>
    <row r="205" spans="1:27" ht="14.25">
      <c r="A205" s="72" t="str">
        <f aca="true" t="shared" si="47" ref="A205:A231">IF(A204="","",IF(A204-50&gt;0,A204-50,IF(A204-50=0,15,"")))</f>
        <v/>
      </c>
      <c r="C205" s="73" t="str">
        <f t="shared" si="36"/>
        <v/>
      </c>
      <c r="E205" s="74" t="str">
        <f t="shared" si="37"/>
        <v/>
      </c>
      <c r="G205" s="73" t="str">
        <f aca="true" t="shared" si="48" ref="G205:G211">IF($A205&lt;&gt;"",0.04331*$E$7*$A205/$C205/(460+$C$7),"")</f>
        <v/>
      </c>
      <c r="R205" s="41" t="str">
        <f t="shared" si="38"/>
        <v/>
      </c>
      <c r="S205" s="41">
        <f t="shared" si="39"/>
        <v>1.5223097112860893</v>
      </c>
      <c r="T205" s="41">
        <f t="shared" si="41"/>
        <v>0.42972825159904093</v>
      </c>
      <c r="U205" s="41" t="str">
        <f t="shared" si="40"/>
        <v/>
      </c>
      <c r="V205" s="41">
        <f t="shared" si="42"/>
        <v>0.07359903427605824</v>
      </c>
      <c r="W205" s="41">
        <f t="shared" si="43"/>
        <v>0.9514082219109288</v>
      </c>
      <c r="X205" s="39"/>
      <c r="Y205" s="39">
        <f t="shared" si="44"/>
        <v>116.93586328807939</v>
      </c>
      <c r="Z205" s="39">
        <f t="shared" si="45"/>
        <v>5.4009824</v>
      </c>
      <c r="AA205" s="39">
        <f t="shared" si="46"/>
        <v>1.3198035199999998</v>
      </c>
    </row>
    <row r="206" spans="1:27" ht="14.25">
      <c r="A206" s="72" t="str">
        <f t="shared" si="47"/>
        <v/>
      </c>
      <c r="C206" s="73" t="str">
        <f t="shared" si="36"/>
        <v/>
      </c>
      <c r="E206" s="74" t="str">
        <f t="shared" si="37"/>
        <v/>
      </c>
      <c r="G206" s="73" t="str">
        <f t="shared" si="48"/>
        <v/>
      </c>
      <c r="R206" s="41" t="str">
        <f t="shared" si="38"/>
        <v/>
      </c>
      <c r="S206" s="41">
        <f t="shared" si="39"/>
        <v>1.5223097112860893</v>
      </c>
      <c r="T206" s="41">
        <f t="shared" si="41"/>
        <v>0.42972825159904093</v>
      </c>
      <c r="U206" s="41" t="str">
        <f t="shared" si="40"/>
        <v/>
      </c>
      <c r="V206" s="41">
        <f t="shared" si="42"/>
        <v>0.07359903427605824</v>
      </c>
      <c r="W206" s="41">
        <f t="shared" si="43"/>
        <v>0.9514082219109288</v>
      </c>
      <c r="X206" s="39"/>
      <c r="Y206" s="39">
        <f t="shared" si="44"/>
        <v>116.93586328807939</v>
      </c>
      <c r="Z206" s="39">
        <f t="shared" si="45"/>
        <v>5.4009824</v>
      </c>
      <c r="AA206" s="39">
        <f t="shared" si="46"/>
        <v>1.3198035199999998</v>
      </c>
    </row>
    <row r="207" spans="1:27" ht="14.25">
      <c r="A207" s="72" t="str">
        <f t="shared" si="47"/>
        <v/>
      </c>
      <c r="C207" s="73" t="str">
        <f t="shared" si="36"/>
        <v/>
      </c>
      <c r="E207" s="74" t="str">
        <f t="shared" si="37"/>
        <v/>
      </c>
      <c r="G207" s="73" t="str">
        <f t="shared" si="48"/>
        <v/>
      </c>
      <c r="R207" s="41" t="str">
        <f t="shared" si="38"/>
        <v/>
      </c>
      <c r="S207" s="41">
        <f t="shared" si="39"/>
        <v>1.5223097112860893</v>
      </c>
      <c r="T207" s="41">
        <f t="shared" si="41"/>
        <v>0.42972825159904093</v>
      </c>
      <c r="U207" s="41" t="str">
        <f t="shared" si="40"/>
        <v/>
      </c>
      <c r="V207" s="41">
        <f t="shared" si="42"/>
        <v>0.07359903427605824</v>
      </c>
      <c r="W207" s="41">
        <f t="shared" si="43"/>
        <v>0.9514082219109288</v>
      </c>
      <c r="X207" s="39"/>
      <c r="Y207" s="39">
        <f t="shared" si="44"/>
        <v>116.93586328807939</v>
      </c>
      <c r="Z207" s="39">
        <f t="shared" si="45"/>
        <v>5.4009824</v>
      </c>
      <c r="AA207" s="39">
        <f t="shared" si="46"/>
        <v>1.3198035199999998</v>
      </c>
    </row>
    <row r="208" spans="1:27" ht="14.25">
      <c r="A208" s="72" t="str">
        <f t="shared" si="47"/>
        <v/>
      </c>
      <c r="C208" s="73" t="str">
        <f t="shared" si="36"/>
        <v/>
      </c>
      <c r="E208" s="74" t="str">
        <f t="shared" si="37"/>
        <v/>
      </c>
      <c r="G208" s="73" t="str">
        <f t="shared" si="48"/>
        <v/>
      </c>
      <c r="R208" s="41" t="str">
        <f t="shared" si="38"/>
        <v/>
      </c>
      <c r="S208" s="41">
        <f t="shared" si="39"/>
        <v>1.5223097112860893</v>
      </c>
      <c r="T208" s="41">
        <f t="shared" si="41"/>
        <v>0.42972825159904093</v>
      </c>
      <c r="U208" s="41" t="str">
        <f t="shared" si="40"/>
        <v/>
      </c>
      <c r="V208" s="41">
        <f t="shared" si="42"/>
        <v>0.07359903427605824</v>
      </c>
      <c r="W208" s="41">
        <f t="shared" si="43"/>
        <v>0.9514082219109288</v>
      </c>
      <c r="X208" s="39"/>
      <c r="Y208" s="39">
        <f t="shared" si="44"/>
        <v>116.93586328807939</v>
      </c>
      <c r="Z208" s="39">
        <f t="shared" si="45"/>
        <v>5.4009824</v>
      </c>
      <c r="AA208" s="39">
        <f t="shared" si="46"/>
        <v>1.3198035199999998</v>
      </c>
    </row>
    <row r="209" spans="1:27" ht="14.25">
      <c r="A209" s="72" t="str">
        <f t="shared" si="47"/>
        <v/>
      </c>
      <c r="C209" s="73" t="str">
        <f t="shared" si="36"/>
        <v/>
      </c>
      <c r="E209" s="74" t="str">
        <f t="shared" si="37"/>
        <v/>
      </c>
      <c r="G209" s="73" t="str">
        <f t="shared" si="48"/>
        <v/>
      </c>
      <c r="R209" s="41" t="str">
        <f t="shared" si="38"/>
        <v/>
      </c>
      <c r="S209" s="41">
        <f t="shared" si="39"/>
        <v>1.5223097112860893</v>
      </c>
      <c r="T209" s="41">
        <f t="shared" si="41"/>
        <v>0.42972825159904093</v>
      </c>
      <c r="U209" s="41" t="str">
        <f t="shared" si="40"/>
        <v/>
      </c>
      <c r="V209" s="41">
        <f t="shared" si="42"/>
        <v>0.07359903427605824</v>
      </c>
      <c r="W209" s="41">
        <f t="shared" si="43"/>
        <v>0.9514082219109288</v>
      </c>
      <c r="X209" s="39"/>
      <c r="Y209" s="39">
        <f t="shared" si="44"/>
        <v>116.93586328807939</v>
      </c>
      <c r="Z209" s="39">
        <f t="shared" si="45"/>
        <v>5.4009824</v>
      </c>
      <c r="AA209" s="39">
        <f t="shared" si="46"/>
        <v>1.3198035199999998</v>
      </c>
    </row>
    <row r="210" spans="1:27" ht="14.25">
      <c r="A210" s="72" t="str">
        <f t="shared" si="47"/>
        <v/>
      </c>
      <c r="C210" s="73" t="str">
        <f t="shared" si="36"/>
        <v/>
      </c>
      <c r="E210" s="74" t="str">
        <f t="shared" si="37"/>
        <v/>
      </c>
      <c r="G210" s="73" t="str">
        <f t="shared" si="48"/>
        <v/>
      </c>
      <c r="R210" s="41" t="str">
        <f t="shared" si="38"/>
        <v/>
      </c>
      <c r="S210" s="41">
        <f t="shared" si="39"/>
        <v>1.5223097112860893</v>
      </c>
      <c r="T210" s="41">
        <f t="shared" si="41"/>
        <v>0.42972825159904093</v>
      </c>
      <c r="U210" s="41" t="str">
        <f t="shared" si="40"/>
        <v/>
      </c>
      <c r="V210" s="41">
        <f t="shared" si="42"/>
        <v>0.07359903427605824</v>
      </c>
      <c r="W210" s="41">
        <f t="shared" si="43"/>
        <v>0.9514082219109288</v>
      </c>
      <c r="X210" s="39"/>
      <c r="Y210" s="39">
        <f t="shared" si="44"/>
        <v>116.93586328807939</v>
      </c>
      <c r="Z210" s="39">
        <f t="shared" si="45"/>
        <v>5.4009824</v>
      </c>
      <c r="AA210" s="39">
        <f t="shared" si="46"/>
        <v>1.3198035199999998</v>
      </c>
    </row>
    <row r="211" spans="1:27" ht="14.25">
      <c r="A211" s="72" t="str">
        <f t="shared" si="47"/>
        <v/>
      </c>
      <c r="C211" s="73" t="str">
        <f t="shared" si="36"/>
        <v/>
      </c>
      <c r="E211" s="74" t="str">
        <f t="shared" si="37"/>
        <v/>
      </c>
      <c r="G211" s="73" t="str">
        <f t="shared" si="48"/>
        <v/>
      </c>
      <c r="R211" s="41" t="str">
        <f t="shared" si="38"/>
        <v/>
      </c>
      <c r="S211" s="41">
        <f t="shared" si="39"/>
        <v>1.5223097112860893</v>
      </c>
      <c r="T211" s="41">
        <f t="shared" si="41"/>
        <v>0.42972825159904093</v>
      </c>
      <c r="U211" s="41" t="str">
        <f t="shared" si="40"/>
        <v/>
      </c>
      <c r="V211" s="41">
        <f t="shared" si="42"/>
        <v>0.07359903427605824</v>
      </c>
      <c r="W211" s="41">
        <f t="shared" si="43"/>
        <v>0.9514082219109288</v>
      </c>
      <c r="X211" s="39"/>
      <c r="Y211" s="39">
        <f t="shared" si="44"/>
        <v>116.93586328807939</v>
      </c>
      <c r="Z211" s="39">
        <f t="shared" si="45"/>
        <v>5.4009824</v>
      </c>
      <c r="AA211" s="39">
        <f t="shared" si="46"/>
        <v>1.3198035199999998</v>
      </c>
    </row>
    <row r="212" spans="1:27" ht="14.25">
      <c r="A212" s="72" t="str">
        <f t="shared" si="47"/>
        <v/>
      </c>
      <c r="R212" s="41"/>
      <c r="S212" s="41"/>
      <c r="T212" s="41"/>
      <c r="U212" s="41"/>
      <c r="V212" s="41"/>
      <c r="W212" s="41"/>
      <c r="X212" s="39"/>
      <c r="Y212" s="39"/>
      <c r="Z212" s="39"/>
      <c r="AA212" s="39"/>
    </row>
    <row r="213" spans="1:27" ht="14.25">
      <c r="A213" s="72" t="str">
        <f t="shared" si="47"/>
        <v/>
      </c>
      <c r="R213" s="41"/>
      <c r="S213" s="41"/>
      <c r="T213" s="41"/>
      <c r="U213" s="41"/>
      <c r="V213" s="41"/>
      <c r="W213" s="41"/>
      <c r="X213" s="39"/>
      <c r="Y213" s="39"/>
      <c r="Z213" s="39"/>
      <c r="AA213" s="39"/>
    </row>
    <row r="214" spans="1:27" ht="14.25">
      <c r="A214" s="72" t="str">
        <f t="shared" si="47"/>
        <v/>
      </c>
      <c r="R214" s="41"/>
      <c r="S214" s="41"/>
      <c r="T214" s="41"/>
      <c r="U214" s="41"/>
      <c r="V214" s="41"/>
      <c r="W214" s="41"/>
      <c r="X214" s="39"/>
      <c r="Y214" s="39"/>
      <c r="Z214" s="39"/>
      <c r="AA214" s="39"/>
    </row>
    <row r="215" spans="1:27" ht="14.25">
      <c r="A215" s="72" t="str">
        <f t="shared" si="47"/>
        <v/>
      </c>
      <c r="R215" s="41"/>
      <c r="S215" s="41"/>
      <c r="T215" s="41"/>
      <c r="U215" s="41"/>
      <c r="V215" s="41"/>
      <c r="W215" s="41"/>
      <c r="X215" s="39"/>
      <c r="Y215" s="39"/>
      <c r="Z215" s="39"/>
      <c r="AA215" s="39"/>
    </row>
    <row r="216" spans="1:27" ht="14.25">
      <c r="A216" s="72" t="str">
        <f t="shared" si="47"/>
        <v/>
      </c>
      <c r="R216" s="41"/>
      <c r="S216" s="41"/>
      <c r="T216" s="41"/>
      <c r="U216" s="41"/>
      <c r="V216" s="41"/>
      <c r="W216" s="41"/>
      <c r="X216" s="39"/>
      <c r="Y216" s="39"/>
      <c r="Z216" s="39"/>
      <c r="AA216" s="39"/>
    </row>
    <row r="217" spans="1:27" ht="14.25">
      <c r="A217" s="72" t="str">
        <f t="shared" si="47"/>
        <v/>
      </c>
      <c r="R217" s="41"/>
      <c r="S217" s="41"/>
      <c r="T217" s="41"/>
      <c r="U217" s="41"/>
      <c r="V217" s="41"/>
      <c r="W217" s="41"/>
      <c r="X217" s="39"/>
      <c r="Y217" s="39"/>
      <c r="Z217" s="39"/>
      <c r="AA217" s="39"/>
    </row>
    <row r="218" spans="1:27" ht="14.25">
      <c r="A218" s="72" t="str">
        <f t="shared" si="47"/>
        <v/>
      </c>
      <c r="R218" s="41"/>
      <c r="S218" s="41"/>
      <c r="T218" s="41"/>
      <c r="U218" s="41"/>
      <c r="V218" s="41"/>
      <c r="W218" s="41"/>
      <c r="X218" s="39"/>
      <c r="Y218" s="39"/>
      <c r="Z218" s="39"/>
      <c r="AA218" s="39"/>
    </row>
    <row r="219" spans="1:27" ht="14.25">
      <c r="A219" s="72" t="str">
        <f t="shared" si="47"/>
        <v/>
      </c>
      <c r="R219" s="41"/>
      <c r="S219" s="41"/>
      <c r="T219" s="41"/>
      <c r="U219" s="41"/>
      <c r="V219" s="41"/>
      <c r="W219" s="41"/>
      <c r="X219" s="39"/>
      <c r="Y219" s="39"/>
      <c r="Z219" s="39"/>
      <c r="AA219" s="39"/>
    </row>
    <row r="220" spans="1:27" ht="14.25">
      <c r="A220" s="72" t="str">
        <f t="shared" si="47"/>
        <v/>
      </c>
      <c r="R220" s="41"/>
      <c r="S220" s="41"/>
      <c r="T220" s="41"/>
      <c r="U220" s="41"/>
      <c r="V220" s="41"/>
      <c r="W220" s="41"/>
      <c r="X220" s="39"/>
      <c r="Y220" s="39"/>
      <c r="Z220" s="39"/>
      <c r="AA220" s="39"/>
    </row>
    <row r="221" spans="1:27" ht="14.25">
      <c r="A221" s="72" t="str">
        <f t="shared" si="47"/>
        <v/>
      </c>
      <c r="R221" s="41"/>
      <c r="S221" s="41"/>
      <c r="T221" s="41"/>
      <c r="U221" s="41"/>
      <c r="V221" s="41"/>
      <c r="W221" s="41"/>
      <c r="X221" s="39"/>
      <c r="Y221" s="39"/>
      <c r="Z221" s="39"/>
      <c r="AA221" s="39"/>
    </row>
    <row r="222" spans="1:27" ht="14.25">
      <c r="A222" s="72" t="str">
        <f t="shared" si="47"/>
        <v/>
      </c>
      <c r="R222" s="41"/>
      <c r="S222" s="41"/>
      <c r="T222" s="41"/>
      <c r="U222" s="41"/>
      <c r="V222" s="41"/>
      <c r="W222" s="41"/>
      <c r="X222" s="39"/>
      <c r="Y222" s="39"/>
      <c r="Z222" s="39"/>
      <c r="AA222" s="39"/>
    </row>
    <row r="223" spans="1:27" ht="14.25">
      <c r="A223" s="72" t="str">
        <f t="shared" si="47"/>
        <v/>
      </c>
      <c r="R223" s="41"/>
      <c r="S223" s="41"/>
      <c r="T223" s="41"/>
      <c r="U223" s="41"/>
      <c r="V223" s="41"/>
      <c r="W223" s="41"/>
      <c r="X223" s="39"/>
      <c r="Y223" s="39"/>
      <c r="Z223" s="39"/>
      <c r="AA223" s="39"/>
    </row>
    <row r="224" spans="1:27" ht="14.25">
      <c r="A224" s="72" t="str">
        <f t="shared" si="47"/>
        <v/>
      </c>
      <c r="R224" s="41"/>
      <c r="S224" s="41"/>
      <c r="T224" s="41"/>
      <c r="U224" s="41"/>
      <c r="V224" s="41"/>
      <c r="W224" s="41"/>
      <c r="X224" s="39"/>
      <c r="Y224" s="39"/>
      <c r="Z224" s="39"/>
      <c r="AA224" s="39"/>
    </row>
    <row r="225" spans="1:27" ht="14.25">
      <c r="A225" s="72" t="str">
        <f t="shared" si="47"/>
        <v/>
      </c>
      <c r="R225" s="41"/>
      <c r="S225" s="41"/>
      <c r="T225" s="41"/>
      <c r="U225" s="41"/>
      <c r="V225" s="41"/>
      <c r="W225" s="41"/>
      <c r="X225" s="39"/>
      <c r="Y225" s="39"/>
      <c r="Z225" s="39"/>
      <c r="AA225" s="39"/>
    </row>
    <row r="226" spans="1:27" ht="14.25">
      <c r="A226" s="72" t="str">
        <f t="shared" si="47"/>
        <v/>
      </c>
      <c r="R226" s="41"/>
      <c r="S226" s="41"/>
      <c r="T226" s="41"/>
      <c r="U226" s="41"/>
      <c r="V226" s="41"/>
      <c r="W226" s="41"/>
      <c r="X226" s="39"/>
      <c r="Y226" s="39"/>
      <c r="Z226" s="39"/>
      <c r="AA226" s="39"/>
    </row>
    <row r="227" spans="1:27" ht="14.25">
      <c r="A227" s="72" t="str">
        <f t="shared" si="47"/>
        <v/>
      </c>
      <c r="R227" s="41"/>
      <c r="S227" s="41"/>
      <c r="T227" s="41"/>
      <c r="U227" s="41"/>
      <c r="V227" s="41"/>
      <c r="W227" s="41"/>
      <c r="X227" s="39"/>
      <c r="Y227" s="39"/>
      <c r="Z227" s="39"/>
      <c r="AA227" s="39"/>
    </row>
    <row r="228" spans="1:27" ht="14.25">
      <c r="A228" s="72" t="str">
        <f t="shared" si="47"/>
        <v/>
      </c>
      <c r="R228" s="41"/>
      <c r="S228" s="41"/>
      <c r="T228" s="41"/>
      <c r="U228" s="41"/>
      <c r="V228" s="41"/>
      <c r="W228" s="41"/>
      <c r="X228" s="39"/>
      <c r="Y228" s="39"/>
      <c r="Z228" s="39"/>
      <c r="AA228" s="39"/>
    </row>
    <row r="229" spans="1:27" ht="14.25">
      <c r="A229" s="72" t="str">
        <f t="shared" si="47"/>
        <v/>
      </c>
      <c r="R229" s="41"/>
      <c r="S229" s="41"/>
      <c r="T229" s="41"/>
      <c r="U229" s="41"/>
      <c r="V229" s="41"/>
      <c r="W229" s="41"/>
      <c r="X229" s="39"/>
      <c r="Y229" s="39"/>
      <c r="Z229" s="39"/>
      <c r="AA229" s="39"/>
    </row>
    <row r="230" spans="1:27" ht="14.25">
      <c r="A230" s="72" t="str">
        <f t="shared" si="47"/>
        <v/>
      </c>
      <c r="R230" s="41"/>
      <c r="S230" s="41"/>
      <c r="T230" s="41"/>
      <c r="U230" s="41"/>
      <c r="V230" s="41"/>
      <c r="W230" s="41"/>
      <c r="X230" s="39"/>
      <c r="Y230" s="39"/>
      <c r="Z230" s="39"/>
      <c r="AA230" s="39"/>
    </row>
    <row r="231" spans="1:27" ht="14.25">
      <c r="A231" s="72" t="str">
        <f t="shared" si="47"/>
        <v/>
      </c>
      <c r="R231" s="41"/>
      <c r="S231" s="41"/>
      <c r="T231" s="41"/>
      <c r="U231" s="41"/>
      <c r="V231" s="41"/>
      <c r="W231" s="41"/>
      <c r="X231" s="39"/>
      <c r="Y231" s="39"/>
      <c r="Z231" s="39"/>
      <c r="AA231" s="39"/>
    </row>
    <row r="232" spans="18:27" ht="14.25">
      <c r="R232" s="41"/>
      <c r="S232" s="41"/>
      <c r="T232" s="41"/>
      <c r="U232" s="41"/>
      <c r="V232" s="41"/>
      <c r="W232" s="41"/>
      <c r="X232" s="39"/>
      <c r="Y232" s="39"/>
      <c r="Z232" s="39"/>
      <c r="AA232" s="39"/>
    </row>
    <row r="233" spans="18:27" ht="14.25">
      <c r="R233" s="41"/>
      <c r="S233" s="41"/>
      <c r="T233" s="41"/>
      <c r="U233" s="41"/>
      <c r="V233" s="41"/>
      <c r="W233" s="41"/>
      <c r="X233" s="39"/>
      <c r="Y233" s="39"/>
      <c r="Z233" s="39"/>
      <c r="AA233" s="39"/>
    </row>
    <row r="234" spans="18:27" ht="14.25">
      <c r="R234" s="41"/>
      <c r="S234" s="41"/>
      <c r="T234" s="41"/>
      <c r="U234" s="41"/>
      <c r="V234" s="41"/>
      <c r="W234" s="41"/>
      <c r="X234" s="39"/>
      <c r="Y234" s="39"/>
      <c r="Z234" s="39"/>
      <c r="AA234" s="39"/>
    </row>
    <row r="235" spans="18:27" ht="14.25">
      <c r="R235" s="41"/>
      <c r="S235" s="41"/>
      <c r="T235" s="41"/>
      <c r="U235" s="41"/>
      <c r="V235" s="41"/>
      <c r="W235" s="41"/>
      <c r="X235" s="39"/>
      <c r="Y235" s="39"/>
      <c r="Z235" s="39"/>
      <c r="AA235" s="39"/>
    </row>
    <row r="236" spans="18:27" ht="14.25">
      <c r="R236" s="41"/>
      <c r="S236" s="41"/>
      <c r="T236" s="41"/>
      <c r="U236" s="41"/>
      <c r="V236" s="41"/>
      <c r="W236" s="41"/>
      <c r="X236" s="39"/>
      <c r="Y236" s="39"/>
      <c r="Z236" s="39"/>
      <c r="AA236" s="39"/>
    </row>
    <row r="237" spans="18:27" ht="14.25">
      <c r="R237" s="41"/>
      <c r="S237" s="41"/>
      <c r="T237" s="41"/>
      <c r="U237" s="41"/>
      <c r="V237" s="41"/>
      <c r="W237" s="41"/>
      <c r="X237" s="39"/>
      <c r="Y237" s="39"/>
      <c r="Z237" s="39"/>
      <c r="AA237" s="39"/>
    </row>
    <row r="238" spans="18:27" ht="14.25">
      <c r="R238" s="41"/>
      <c r="S238" s="41"/>
      <c r="T238" s="41"/>
      <c r="U238" s="41"/>
      <c r="V238" s="41"/>
      <c r="W238" s="41"/>
      <c r="X238" s="39"/>
      <c r="Y238" s="39"/>
      <c r="Z238" s="39"/>
      <c r="AA238" s="39"/>
    </row>
    <row r="239" spans="18:27" ht="14.25">
      <c r="R239" s="41"/>
      <c r="S239" s="41"/>
      <c r="T239" s="41"/>
      <c r="U239" s="41"/>
      <c r="V239" s="41"/>
      <c r="W239" s="41"/>
      <c r="X239" s="39"/>
      <c r="Y239" s="39"/>
      <c r="Z239" s="39"/>
      <c r="AA239" s="39"/>
    </row>
    <row r="240" spans="18:27" ht="14.25">
      <c r="R240" s="41"/>
      <c r="S240" s="41"/>
      <c r="T240" s="41"/>
      <c r="U240" s="41"/>
      <c r="V240" s="41"/>
      <c r="W240" s="41"/>
      <c r="X240" s="39"/>
      <c r="Y240" s="39"/>
      <c r="Z240" s="39"/>
      <c r="AA240" s="39"/>
    </row>
    <row r="241" spans="18:27" ht="14.25">
      <c r="R241" s="41"/>
      <c r="S241" s="41"/>
      <c r="T241" s="41"/>
      <c r="U241" s="41"/>
      <c r="V241" s="41"/>
      <c r="W241" s="41"/>
      <c r="X241" s="39"/>
      <c r="Y241" s="39"/>
      <c r="Z241" s="39"/>
      <c r="AA241" s="39"/>
    </row>
    <row r="242" spans="18:27" ht="14.25">
      <c r="R242" s="41"/>
      <c r="S242" s="41"/>
      <c r="T242" s="41"/>
      <c r="U242" s="41"/>
      <c r="V242" s="41"/>
      <c r="W242" s="41"/>
      <c r="X242" s="39"/>
      <c r="Y242" s="39"/>
      <c r="Z242" s="39"/>
      <c r="AA242" s="39"/>
    </row>
    <row r="243" spans="18:27" ht="14.25">
      <c r="R243" s="41"/>
      <c r="S243" s="41"/>
      <c r="T243" s="41"/>
      <c r="U243" s="41"/>
      <c r="V243" s="41"/>
      <c r="W243" s="41"/>
      <c r="X243" s="39"/>
      <c r="Y243" s="39"/>
      <c r="Z243" s="39"/>
      <c r="AA243" s="39"/>
    </row>
    <row r="244" spans="18:27" ht="14.25">
      <c r="R244" s="41"/>
      <c r="S244" s="41"/>
      <c r="T244" s="41"/>
      <c r="U244" s="41"/>
      <c r="V244" s="41"/>
      <c r="W244" s="41"/>
      <c r="X244" s="39"/>
      <c r="Y244" s="39"/>
      <c r="Z244" s="39"/>
      <c r="AA244" s="39"/>
    </row>
    <row r="245" spans="18:27" ht="14.25">
      <c r="R245" s="41"/>
      <c r="S245" s="41"/>
      <c r="T245" s="41"/>
      <c r="U245" s="41"/>
      <c r="V245" s="41"/>
      <c r="W245" s="41"/>
      <c r="X245" s="39"/>
      <c r="Y245" s="39"/>
      <c r="Z245" s="39"/>
      <c r="AA245" s="39"/>
    </row>
    <row r="246" spans="18:27" ht="14.25">
      <c r="R246" s="41"/>
      <c r="S246" s="41"/>
      <c r="T246" s="41"/>
      <c r="U246" s="41"/>
      <c r="V246" s="41"/>
      <c r="W246" s="41"/>
      <c r="X246" s="39"/>
      <c r="Y246" s="39"/>
      <c r="Z246" s="39"/>
      <c r="AA246" s="39"/>
    </row>
    <row r="247" spans="18:27" ht="14.25">
      <c r="R247" s="41"/>
      <c r="S247" s="41"/>
      <c r="T247" s="41"/>
      <c r="U247" s="41"/>
      <c r="V247" s="41"/>
      <c r="W247" s="41"/>
      <c r="X247" s="39"/>
      <c r="Y247" s="39"/>
      <c r="Z247" s="39"/>
      <c r="AA247" s="39"/>
    </row>
    <row r="248" spans="18:27" ht="14.25">
      <c r="R248" s="41"/>
      <c r="S248" s="41"/>
      <c r="T248" s="41"/>
      <c r="U248" s="41"/>
      <c r="V248" s="41"/>
      <c r="W248" s="41"/>
      <c r="X248" s="39"/>
      <c r="Y248" s="39"/>
      <c r="Z248" s="39"/>
      <c r="AA248" s="39"/>
    </row>
    <row r="249" spans="18:27" ht="14.25">
      <c r="R249" s="41"/>
      <c r="S249" s="41"/>
      <c r="T249" s="41"/>
      <c r="U249" s="41"/>
      <c r="V249" s="41"/>
      <c r="W249" s="41"/>
      <c r="X249" s="39"/>
      <c r="Y249" s="39"/>
      <c r="Z249" s="39"/>
      <c r="AA249" s="39"/>
    </row>
    <row r="250" spans="18:27" ht="14.25">
      <c r="R250" s="41"/>
      <c r="S250" s="41"/>
      <c r="T250" s="41"/>
      <c r="U250" s="41"/>
      <c r="V250" s="41"/>
      <c r="W250" s="41"/>
      <c r="X250" s="39"/>
      <c r="Y250" s="39"/>
      <c r="Z250" s="39"/>
      <c r="AA250" s="39"/>
    </row>
    <row r="251" spans="18:27" ht="14.25">
      <c r="R251" s="41"/>
      <c r="S251" s="41"/>
      <c r="T251" s="41"/>
      <c r="U251" s="41"/>
      <c r="V251" s="41"/>
      <c r="W251" s="41"/>
      <c r="X251" s="39"/>
      <c r="Y251" s="39"/>
      <c r="Z251" s="39"/>
      <c r="AA251" s="39"/>
    </row>
    <row r="252" spans="18:27" ht="14.25">
      <c r="R252" s="41"/>
      <c r="S252" s="41"/>
      <c r="T252" s="41"/>
      <c r="U252" s="41"/>
      <c r="V252" s="41"/>
      <c r="W252" s="41"/>
      <c r="X252" s="39"/>
      <c r="Y252" s="39"/>
      <c r="Z252" s="39"/>
      <c r="AA252" s="39"/>
    </row>
    <row r="253" spans="18:27" ht="14.25">
      <c r="R253" s="41"/>
      <c r="S253" s="41"/>
      <c r="T253" s="41"/>
      <c r="U253" s="41"/>
      <c r="V253" s="41"/>
      <c r="W253" s="41"/>
      <c r="X253" s="39"/>
      <c r="Y253" s="39"/>
      <c r="Z253" s="39"/>
      <c r="AA253" s="39"/>
    </row>
    <row r="254" spans="18:27" ht="14.25">
      <c r="R254" s="41"/>
      <c r="S254" s="41"/>
      <c r="T254" s="41"/>
      <c r="U254" s="41"/>
      <c r="V254" s="41"/>
      <c r="W254" s="41"/>
      <c r="X254" s="39"/>
      <c r="Y254" s="39"/>
      <c r="Z254" s="39"/>
      <c r="AA254" s="39"/>
    </row>
    <row r="255" spans="18:27" ht="14.25">
      <c r="R255" s="41"/>
      <c r="S255" s="41"/>
      <c r="T255" s="41"/>
      <c r="U255" s="41"/>
      <c r="V255" s="41"/>
      <c r="W255" s="41"/>
      <c r="X255" s="39"/>
      <c r="Y255" s="39"/>
      <c r="Z255" s="39"/>
      <c r="AA255" s="39"/>
    </row>
    <row r="256" spans="18:27" ht="14.25">
      <c r="R256" s="41"/>
      <c r="S256" s="41"/>
      <c r="T256" s="41"/>
      <c r="U256" s="41"/>
      <c r="V256" s="41"/>
      <c r="W256" s="41"/>
      <c r="X256" s="39"/>
      <c r="Y256" s="39"/>
      <c r="Z256" s="39"/>
      <c r="AA256" s="39"/>
    </row>
    <row r="257" spans="18:27" ht="14.25">
      <c r="R257" s="41"/>
      <c r="S257" s="41"/>
      <c r="T257" s="41"/>
      <c r="U257" s="41"/>
      <c r="V257" s="41"/>
      <c r="W257" s="41"/>
      <c r="X257" s="39"/>
      <c r="Y257" s="39"/>
      <c r="Z257" s="39"/>
      <c r="AA257" s="39"/>
    </row>
    <row r="258" spans="18:27" ht="14.25">
      <c r="R258" s="41"/>
      <c r="S258" s="41"/>
      <c r="T258" s="41"/>
      <c r="U258" s="41"/>
      <c r="V258" s="41"/>
      <c r="W258" s="41"/>
      <c r="X258" s="39"/>
      <c r="Y258" s="39"/>
      <c r="Z258" s="39"/>
      <c r="AA258" s="39"/>
    </row>
    <row r="259" spans="18:27" ht="14.25">
      <c r="R259" s="41"/>
      <c r="S259" s="41"/>
      <c r="T259" s="41"/>
      <c r="U259" s="41"/>
      <c r="V259" s="41"/>
      <c r="W259" s="41"/>
      <c r="X259" s="39"/>
      <c r="Y259" s="39"/>
      <c r="Z259" s="39"/>
      <c r="AA259" s="39"/>
    </row>
    <row r="260" spans="18:27" ht="14.25">
      <c r="R260" s="41"/>
      <c r="S260" s="41"/>
      <c r="T260" s="41"/>
      <c r="U260" s="41"/>
      <c r="V260" s="41"/>
      <c r="W260" s="41"/>
      <c r="X260" s="39"/>
      <c r="Y260" s="39"/>
      <c r="Z260" s="39"/>
      <c r="AA260" s="39"/>
    </row>
    <row r="261" spans="18:27" ht="14.25">
      <c r="R261" s="41"/>
      <c r="S261" s="41"/>
      <c r="T261" s="41"/>
      <c r="U261" s="41"/>
      <c r="V261" s="41"/>
      <c r="W261" s="41"/>
      <c r="X261" s="39"/>
      <c r="Y261" s="39"/>
      <c r="Z261" s="39"/>
      <c r="AA261" s="39"/>
    </row>
    <row r="262" spans="18:27" ht="14.25">
      <c r="R262" s="41"/>
      <c r="S262" s="41"/>
      <c r="T262" s="41"/>
      <c r="U262" s="41"/>
      <c r="V262" s="41"/>
      <c r="W262" s="41"/>
      <c r="X262" s="39"/>
      <c r="Y262" s="39"/>
      <c r="Z262" s="39"/>
      <c r="AA262" s="39"/>
    </row>
    <row r="263" spans="18:27" ht="14.25">
      <c r="R263" s="41"/>
      <c r="S263" s="41"/>
      <c r="T263" s="41"/>
      <c r="U263" s="41"/>
      <c r="V263" s="41"/>
      <c r="W263" s="41"/>
      <c r="X263" s="39"/>
      <c r="Y263" s="39"/>
      <c r="Z263" s="39"/>
      <c r="AA263" s="39"/>
    </row>
    <row r="264" spans="18:27" ht="14.25">
      <c r="R264" s="41"/>
      <c r="S264" s="41"/>
      <c r="T264" s="41"/>
      <c r="U264" s="41"/>
      <c r="V264" s="41"/>
      <c r="W264" s="41"/>
      <c r="X264" s="39"/>
      <c r="Y264" s="39"/>
      <c r="Z264" s="39"/>
      <c r="AA264" s="39"/>
    </row>
    <row r="265" spans="18:27" ht="14.25">
      <c r="R265" s="41"/>
      <c r="S265" s="41"/>
      <c r="T265" s="41"/>
      <c r="U265" s="41"/>
      <c r="V265" s="41"/>
      <c r="W265" s="41"/>
      <c r="X265" s="39"/>
      <c r="Y265" s="39"/>
      <c r="Z265" s="39"/>
      <c r="AA265" s="39"/>
    </row>
    <row r="266" spans="18:27" ht="14.25">
      <c r="R266" s="41"/>
      <c r="S266" s="41"/>
      <c r="T266" s="41"/>
      <c r="U266" s="41"/>
      <c r="V266" s="41"/>
      <c r="W266" s="41"/>
      <c r="X266" s="39"/>
      <c r="Y266" s="39"/>
      <c r="Z266" s="39"/>
      <c r="AA266" s="39"/>
    </row>
    <row r="267" spans="18:27" ht="14.25">
      <c r="R267" s="41"/>
      <c r="S267" s="41"/>
      <c r="T267" s="41"/>
      <c r="U267" s="41"/>
      <c r="V267" s="41"/>
      <c r="W267" s="41"/>
      <c r="X267" s="39"/>
      <c r="Y267" s="39"/>
      <c r="Z267" s="39"/>
      <c r="AA267" s="39"/>
    </row>
    <row r="268" spans="18:27" ht="14.25">
      <c r="R268" s="41"/>
      <c r="S268" s="41"/>
      <c r="T268" s="41"/>
      <c r="U268" s="41"/>
      <c r="V268" s="41"/>
      <c r="W268" s="41"/>
      <c r="X268" s="39"/>
      <c r="Y268" s="39"/>
      <c r="Z268" s="39"/>
      <c r="AA268" s="39"/>
    </row>
    <row r="269" spans="18:27" ht="14.25">
      <c r="R269" s="41"/>
      <c r="S269" s="41"/>
      <c r="T269" s="41"/>
      <c r="U269" s="41"/>
      <c r="V269" s="41"/>
      <c r="W269" s="41"/>
      <c r="X269" s="39"/>
      <c r="Y269" s="39"/>
      <c r="Z269" s="39"/>
      <c r="AA269" s="39"/>
    </row>
    <row r="270" spans="18:27" ht="14.25">
      <c r="R270" s="41"/>
      <c r="S270" s="41"/>
      <c r="T270" s="41"/>
      <c r="U270" s="41"/>
      <c r="V270" s="41"/>
      <c r="W270" s="41"/>
      <c r="X270" s="39"/>
      <c r="Y270" s="39"/>
      <c r="Z270" s="39"/>
      <c r="AA270" s="39"/>
    </row>
    <row r="271" spans="18:27" ht="14.25">
      <c r="R271" s="41"/>
      <c r="S271" s="41"/>
      <c r="T271" s="41"/>
      <c r="U271" s="41"/>
      <c r="V271" s="41"/>
      <c r="W271" s="41"/>
      <c r="X271" s="39"/>
      <c r="Y271" s="39"/>
      <c r="Z271" s="39"/>
      <c r="AA271" s="39"/>
    </row>
    <row r="272" spans="18:27" ht="14.25">
      <c r="R272" s="41"/>
      <c r="S272" s="41"/>
      <c r="T272" s="41"/>
      <c r="U272" s="41"/>
      <c r="V272" s="41"/>
      <c r="W272" s="41"/>
      <c r="X272" s="39"/>
      <c r="Y272" s="39"/>
      <c r="Z272" s="39"/>
      <c r="AA272" s="39"/>
    </row>
    <row r="273" spans="18:27" ht="14.25">
      <c r="R273" s="41"/>
      <c r="S273" s="41"/>
      <c r="T273" s="41"/>
      <c r="U273" s="41"/>
      <c r="V273" s="41"/>
      <c r="W273" s="41"/>
      <c r="X273" s="39"/>
      <c r="Y273" s="39"/>
      <c r="Z273" s="39"/>
      <c r="AA273" s="39"/>
    </row>
    <row r="274" spans="18:27" ht="14.25">
      <c r="R274" s="41"/>
      <c r="S274" s="41"/>
      <c r="T274" s="41"/>
      <c r="U274" s="41"/>
      <c r="V274" s="41"/>
      <c r="W274" s="41"/>
      <c r="X274" s="39"/>
      <c r="Y274" s="39"/>
      <c r="Z274" s="39"/>
      <c r="AA274" s="39"/>
    </row>
    <row r="275" spans="18:27" ht="14.25">
      <c r="R275" s="41"/>
      <c r="S275" s="41"/>
      <c r="T275" s="41"/>
      <c r="U275" s="41"/>
      <c r="V275" s="41"/>
      <c r="W275" s="41"/>
      <c r="X275" s="39"/>
      <c r="Y275" s="39"/>
      <c r="Z275" s="39"/>
      <c r="AA275" s="39"/>
    </row>
    <row r="276" spans="18:27" ht="14.25">
      <c r="R276" s="41"/>
      <c r="S276" s="41"/>
      <c r="T276" s="41"/>
      <c r="U276" s="41"/>
      <c r="V276" s="41"/>
      <c r="W276" s="41"/>
      <c r="X276" s="39"/>
      <c r="Y276" s="39"/>
      <c r="Z276" s="39"/>
      <c r="AA276" s="39"/>
    </row>
    <row r="277" spans="18:27" ht="14.25">
      <c r="R277" s="41"/>
      <c r="S277" s="41"/>
      <c r="T277" s="41"/>
      <c r="U277" s="41"/>
      <c r="V277" s="41"/>
      <c r="W277" s="41"/>
      <c r="X277" s="39"/>
      <c r="Y277" s="39"/>
      <c r="Z277" s="39"/>
      <c r="AA277" s="39"/>
    </row>
    <row r="278" spans="18:27" ht="14.25">
      <c r="R278" s="41"/>
      <c r="S278" s="41"/>
      <c r="T278" s="41"/>
      <c r="U278" s="41"/>
      <c r="V278" s="41"/>
      <c r="W278" s="41"/>
      <c r="X278" s="39"/>
      <c r="Y278" s="39"/>
      <c r="Z278" s="39"/>
      <c r="AA278" s="39"/>
    </row>
    <row r="279" spans="18:27" ht="14.25">
      <c r="R279" s="41"/>
      <c r="S279" s="41"/>
      <c r="T279" s="41"/>
      <c r="U279" s="41"/>
      <c r="V279" s="41"/>
      <c r="W279" s="41"/>
      <c r="X279" s="39"/>
      <c r="Y279" s="39"/>
      <c r="Z279" s="39"/>
      <c r="AA279" s="39"/>
    </row>
    <row r="280" spans="18:27" ht="14.25">
      <c r="R280" s="41"/>
      <c r="S280" s="41"/>
      <c r="T280" s="41"/>
      <c r="U280" s="41"/>
      <c r="V280" s="41"/>
      <c r="W280" s="41"/>
      <c r="X280" s="39"/>
      <c r="Y280" s="39"/>
      <c r="Z280" s="39"/>
      <c r="AA280" s="39"/>
    </row>
    <row r="281" spans="18:27" ht="14.25">
      <c r="R281" s="41"/>
      <c r="S281" s="41"/>
      <c r="T281" s="41"/>
      <c r="U281" s="41"/>
      <c r="V281" s="41"/>
      <c r="W281" s="41"/>
      <c r="X281" s="39"/>
      <c r="Y281" s="39"/>
      <c r="Z281" s="39"/>
      <c r="AA281" s="39"/>
    </row>
    <row r="282" spans="18:27" ht="14.25">
      <c r="R282" s="41"/>
      <c r="S282" s="41"/>
      <c r="T282" s="41"/>
      <c r="U282" s="41"/>
      <c r="V282" s="41"/>
      <c r="W282" s="41"/>
      <c r="X282" s="39"/>
      <c r="Y282" s="39"/>
      <c r="Z282" s="39"/>
      <c r="AA282" s="39"/>
    </row>
    <row r="283" spans="18:27" ht="14.25">
      <c r="R283" s="41"/>
      <c r="S283" s="41"/>
      <c r="T283" s="41"/>
      <c r="U283" s="41"/>
      <c r="V283" s="41"/>
      <c r="W283" s="41"/>
      <c r="X283" s="39"/>
      <c r="Y283" s="39"/>
      <c r="Z283" s="39"/>
      <c r="AA283" s="39"/>
    </row>
    <row r="284" spans="18:27" ht="14.25">
      <c r="R284" s="41"/>
      <c r="S284" s="41"/>
      <c r="T284" s="41"/>
      <c r="U284" s="41"/>
      <c r="V284" s="41"/>
      <c r="W284" s="41"/>
      <c r="X284" s="39"/>
      <c r="Y284" s="39"/>
      <c r="Z284" s="39"/>
      <c r="AA284" s="39"/>
    </row>
    <row r="285" spans="18:27" ht="14.25">
      <c r="R285" s="41"/>
      <c r="S285" s="41"/>
      <c r="T285" s="41"/>
      <c r="U285" s="41"/>
      <c r="V285" s="41"/>
      <c r="W285" s="41"/>
      <c r="X285" s="39"/>
      <c r="Y285" s="39"/>
      <c r="Z285" s="39"/>
      <c r="AA285" s="39"/>
    </row>
    <row r="286" spans="18:27" ht="14.25">
      <c r="R286" s="41"/>
      <c r="S286" s="41"/>
      <c r="T286" s="41"/>
      <c r="U286" s="41"/>
      <c r="V286" s="41"/>
      <c r="W286" s="41"/>
      <c r="X286" s="39"/>
      <c r="Y286" s="39"/>
      <c r="Z286" s="39"/>
      <c r="AA286" s="39"/>
    </row>
    <row r="287" spans="18:27" ht="14.25">
      <c r="R287" s="41"/>
      <c r="S287" s="41"/>
      <c r="T287" s="41"/>
      <c r="U287" s="41"/>
      <c r="V287" s="41"/>
      <c r="W287" s="41"/>
      <c r="X287" s="39"/>
      <c r="Y287" s="39"/>
      <c r="Z287" s="39"/>
      <c r="AA287" s="39"/>
    </row>
    <row r="288" spans="18:27" ht="14.25">
      <c r="R288" s="41"/>
      <c r="S288" s="41"/>
      <c r="T288" s="41"/>
      <c r="U288" s="41"/>
      <c r="V288" s="41"/>
      <c r="W288" s="41"/>
      <c r="X288" s="39"/>
      <c r="Y288" s="39"/>
      <c r="Z288" s="39"/>
      <c r="AA288" s="39"/>
    </row>
    <row r="289" spans="18:27" ht="14.25">
      <c r="R289" s="41"/>
      <c r="S289" s="41"/>
      <c r="T289" s="41"/>
      <c r="U289" s="41"/>
      <c r="V289" s="41"/>
      <c r="W289" s="41"/>
      <c r="X289" s="39"/>
      <c r="Y289" s="39"/>
      <c r="Z289" s="39"/>
      <c r="AA289" s="39"/>
    </row>
    <row r="290" spans="18:27" ht="14.25">
      <c r="R290" s="41"/>
      <c r="S290" s="41"/>
      <c r="T290" s="41"/>
      <c r="U290" s="41"/>
      <c r="V290" s="41"/>
      <c r="W290" s="41"/>
      <c r="X290" s="39"/>
      <c r="Y290" s="39"/>
      <c r="Z290" s="39"/>
      <c r="AA290" s="39"/>
    </row>
    <row r="291" spans="18:27" ht="14.25">
      <c r="R291" s="41"/>
      <c r="S291" s="41"/>
      <c r="T291" s="41"/>
      <c r="U291" s="41"/>
      <c r="V291" s="41"/>
      <c r="W291" s="41"/>
      <c r="X291" s="39"/>
      <c r="Y291" s="39"/>
      <c r="Z291" s="39"/>
      <c r="AA291" s="39"/>
    </row>
    <row r="292" spans="18:27" ht="14.25">
      <c r="R292" s="41"/>
      <c r="S292" s="41"/>
      <c r="T292" s="41"/>
      <c r="U292" s="41"/>
      <c r="V292" s="41"/>
      <c r="W292" s="41"/>
      <c r="X292" s="39"/>
      <c r="Y292" s="39"/>
      <c r="Z292" s="39"/>
      <c r="AA292" s="39"/>
    </row>
    <row r="293" spans="18:27" ht="14.25">
      <c r="R293" s="41"/>
      <c r="S293" s="41"/>
      <c r="T293" s="41"/>
      <c r="U293" s="41"/>
      <c r="V293" s="41"/>
      <c r="W293" s="41"/>
      <c r="X293" s="39"/>
      <c r="Y293" s="39"/>
      <c r="Z293" s="39"/>
      <c r="AA293" s="39"/>
    </row>
    <row r="294" spans="18:27" ht="14.25">
      <c r="R294" s="41"/>
      <c r="S294" s="41"/>
      <c r="T294" s="41"/>
      <c r="U294" s="41"/>
      <c r="V294" s="41"/>
      <c r="W294" s="41"/>
      <c r="X294" s="39"/>
      <c r="Y294" s="39"/>
      <c r="Z294" s="39"/>
      <c r="AA294" s="39"/>
    </row>
    <row r="295" spans="18:27" ht="14.25">
      <c r="R295" s="41"/>
      <c r="S295" s="41"/>
      <c r="T295" s="41"/>
      <c r="U295" s="41"/>
      <c r="V295" s="41"/>
      <c r="W295" s="41"/>
      <c r="X295" s="39"/>
      <c r="Y295" s="39"/>
      <c r="Z295" s="39"/>
      <c r="AA295" s="39"/>
    </row>
    <row r="296" spans="18:27" ht="14.25">
      <c r="R296" s="41"/>
      <c r="S296" s="41"/>
      <c r="T296" s="41"/>
      <c r="U296" s="41"/>
      <c r="V296" s="41"/>
      <c r="W296" s="41"/>
      <c r="X296" s="39"/>
      <c r="Y296" s="39"/>
      <c r="Z296" s="39"/>
      <c r="AA296" s="39"/>
    </row>
    <row r="297" spans="18:27" ht="14.25">
      <c r="R297" s="41"/>
      <c r="S297" s="41"/>
      <c r="T297" s="41"/>
      <c r="U297" s="41"/>
      <c r="V297" s="41"/>
      <c r="W297" s="41"/>
      <c r="X297" s="39"/>
      <c r="Y297" s="39"/>
      <c r="Z297" s="39"/>
      <c r="AA297" s="39"/>
    </row>
    <row r="298" spans="18:27" ht="14.25">
      <c r="R298" s="41"/>
      <c r="S298" s="41"/>
      <c r="T298" s="41"/>
      <c r="U298" s="41"/>
      <c r="V298" s="41"/>
      <c r="W298" s="41"/>
      <c r="X298" s="39"/>
      <c r="Y298" s="39"/>
      <c r="Z298" s="39"/>
      <c r="AA298" s="39"/>
    </row>
    <row r="299" spans="18:27" ht="14.25">
      <c r="R299" s="41"/>
      <c r="S299" s="41"/>
      <c r="T299" s="41"/>
      <c r="U299" s="41"/>
      <c r="V299" s="41"/>
      <c r="W299" s="41"/>
      <c r="X299" s="39"/>
      <c r="Y299" s="39"/>
      <c r="Z299" s="39"/>
      <c r="AA299" s="39"/>
    </row>
    <row r="300" spans="18:27" ht="14.25">
      <c r="R300" s="41"/>
      <c r="S300" s="41"/>
      <c r="T300" s="41"/>
      <c r="U300" s="41"/>
      <c r="V300" s="41"/>
      <c r="W300" s="41"/>
      <c r="X300" s="39"/>
      <c r="Y300" s="39"/>
      <c r="Z300" s="39"/>
      <c r="AA300" s="39"/>
    </row>
    <row r="301" spans="18:27" ht="14.25">
      <c r="R301" s="41"/>
      <c r="S301" s="41"/>
      <c r="T301" s="41"/>
      <c r="U301" s="41"/>
      <c r="V301" s="41"/>
      <c r="W301" s="41"/>
      <c r="X301" s="39"/>
      <c r="Y301" s="39"/>
      <c r="Z301" s="39"/>
      <c r="AA301" s="39"/>
    </row>
    <row r="302" spans="18:27" ht="14.25">
      <c r="R302" s="41"/>
      <c r="S302" s="41"/>
      <c r="T302" s="41"/>
      <c r="U302" s="41"/>
      <c r="V302" s="41"/>
      <c r="W302" s="41"/>
      <c r="X302" s="39"/>
      <c r="Y302" s="39"/>
      <c r="Z302" s="39"/>
      <c r="AA302" s="39"/>
    </row>
    <row r="303" spans="18:27" ht="14.25">
      <c r="R303" s="41"/>
      <c r="S303" s="41"/>
      <c r="T303" s="41"/>
      <c r="U303" s="41"/>
      <c r="V303" s="41"/>
      <c r="W303" s="41"/>
      <c r="X303" s="39"/>
      <c r="Y303" s="39"/>
      <c r="Z303" s="39"/>
      <c r="AA303" s="39"/>
    </row>
    <row r="304" spans="18:27" ht="14.25">
      <c r="R304" s="41"/>
      <c r="S304" s="41"/>
      <c r="T304" s="41"/>
      <c r="U304" s="41"/>
      <c r="V304" s="41"/>
      <c r="W304" s="41"/>
      <c r="X304" s="39"/>
      <c r="Y304" s="39"/>
      <c r="Z304" s="39"/>
      <c r="AA304" s="39"/>
    </row>
    <row r="305" spans="18:27" ht="14.25">
      <c r="R305" s="41"/>
      <c r="S305" s="41"/>
      <c r="T305" s="41"/>
      <c r="U305" s="41"/>
      <c r="V305" s="41"/>
      <c r="W305" s="41"/>
      <c r="X305" s="39"/>
      <c r="Y305" s="39"/>
      <c r="Z305" s="39"/>
      <c r="AA305" s="39"/>
    </row>
    <row r="306" spans="18:27" ht="14.25">
      <c r="R306" s="41"/>
      <c r="S306" s="41"/>
      <c r="T306" s="41"/>
      <c r="U306" s="41"/>
      <c r="V306" s="41"/>
      <c r="W306" s="41"/>
      <c r="X306" s="39"/>
      <c r="Y306" s="39"/>
      <c r="Z306" s="39"/>
      <c r="AA306" s="39"/>
    </row>
    <row r="307" spans="18:27" ht="14.25">
      <c r="R307" s="41"/>
      <c r="S307" s="41"/>
      <c r="T307" s="41"/>
      <c r="U307" s="41"/>
      <c r="V307" s="41"/>
      <c r="W307" s="41"/>
      <c r="X307" s="39"/>
      <c r="Y307" s="39"/>
      <c r="Z307" s="39"/>
      <c r="AA307" s="39"/>
    </row>
    <row r="308" spans="18:27" ht="14.25">
      <c r="R308" s="41"/>
      <c r="S308" s="41"/>
      <c r="T308" s="41"/>
      <c r="U308" s="41"/>
      <c r="V308" s="41"/>
      <c r="W308" s="41"/>
      <c r="X308" s="39"/>
      <c r="Y308" s="39"/>
      <c r="Z308" s="39"/>
      <c r="AA308" s="39"/>
    </row>
    <row r="309" spans="18:27" ht="14.25">
      <c r="R309" s="41"/>
      <c r="S309" s="41"/>
      <c r="T309" s="41"/>
      <c r="U309" s="41"/>
      <c r="V309" s="41"/>
      <c r="W309" s="41"/>
      <c r="X309" s="39"/>
      <c r="Y309" s="39"/>
      <c r="Z309" s="39"/>
      <c r="AA309" s="39"/>
    </row>
    <row r="310" spans="18:27" ht="14.25">
      <c r="R310" s="41"/>
      <c r="S310" s="41"/>
      <c r="T310" s="41"/>
      <c r="U310" s="41"/>
      <c r="V310" s="41"/>
      <c r="W310" s="41"/>
      <c r="X310" s="39"/>
      <c r="Y310" s="39"/>
      <c r="Z310" s="39"/>
      <c r="AA310" s="39"/>
    </row>
    <row r="311" spans="18:27" ht="14.25">
      <c r="R311" s="41"/>
      <c r="S311" s="41"/>
      <c r="T311" s="41"/>
      <c r="U311" s="41"/>
      <c r="V311" s="41"/>
      <c r="W311" s="41"/>
      <c r="X311" s="39"/>
      <c r="Y311" s="39"/>
      <c r="Z311" s="39"/>
      <c r="AA311" s="39"/>
    </row>
    <row r="312" spans="18:27" ht="14.25">
      <c r="R312" s="41"/>
      <c r="S312" s="41"/>
      <c r="T312" s="41"/>
      <c r="U312" s="41"/>
      <c r="V312" s="41"/>
      <c r="W312" s="41"/>
      <c r="X312" s="39"/>
      <c r="Y312" s="39"/>
      <c r="Z312" s="39"/>
      <c r="AA312" s="39"/>
    </row>
    <row r="313" spans="18:27" ht="14.25">
      <c r="R313" s="41"/>
      <c r="S313" s="41"/>
      <c r="T313" s="41"/>
      <c r="U313" s="41"/>
      <c r="V313" s="41"/>
      <c r="W313" s="41"/>
      <c r="X313" s="39"/>
      <c r="Y313" s="39"/>
      <c r="Z313" s="39"/>
      <c r="AA313" s="39"/>
    </row>
    <row r="314" spans="18:27" ht="14.25">
      <c r="R314" s="41"/>
      <c r="S314" s="41"/>
      <c r="T314" s="41"/>
      <c r="U314" s="41"/>
      <c r="V314" s="41"/>
      <c r="W314" s="41"/>
      <c r="X314" s="39"/>
      <c r="Y314" s="39"/>
      <c r="Z314" s="39"/>
      <c r="AA314" s="39"/>
    </row>
    <row r="315" spans="18:27" ht="14.25">
      <c r="R315" s="41"/>
      <c r="S315" s="41"/>
      <c r="T315" s="41"/>
      <c r="U315" s="41"/>
      <c r="V315" s="41"/>
      <c r="W315" s="41"/>
      <c r="X315" s="39"/>
      <c r="Y315" s="39"/>
      <c r="Z315" s="39"/>
      <c r="AA315" s="39"/>
    </row>
    <row r="316" spans="18:27" ht="14.25">
      <c r="R316" s="41"/>
      <c r="S316" s="41"/>
      <c r="T316" s="41"/>
      <c r="U316" s="41"/>
      <c r="V316" s="41"/>
      <c r="W316" s="41"/>
      <c r="X316" s="39"/>
      <c r="Y316" s="39"/>
      <c r="Z316" s="39"/>
      <c r="AA316" s="39"/>
    </row>
    <row r="317" spans="18:27" ht="14.25">
      <c r="R317" s="41"/>
      <c r="S317" s="41"/>
      <c r="T317" s="41"/>
      <c r="U317" s="41"/>
      <c r="V317" s="41"/>
      <c r="W317" s="41"/>
      <c r="X317" s="39"/>
      <c r="Y317" s="39"/>
      <c r="Z317" s="39"/>
      <c r="AA317" s="39"/>
    </row>
    <row r="318" spans="18:27" ht="14.25">
      <c r="R318" s="41"/>
      <c r="S318" s="41"/>
      <c r="T318" s="41"/>
      <c r="U318" s="41"/>
      <c r="V318" s="41"/>
      <c r="W318" s="41"/>
      <c r="X318" s="39"/>
      <c r="Y318" s="39"/>
      <c r="Z318" s="39"/>
      <c r="AA318" s="39"/>
    </row>
    <row r="319" spans="18:27" ht="14.25">
      <c r="R319" s="41"/>
      <c r="S319" s="41"/>
      <c r="T319" s="41"/>
      <c r="U319" s="41"/>
      <c r="V319" s="41"/>
      <c r="W319" s="41"/>
      <c r="X319" s="39"/>
      <c r="Y319" s="39"/>
      <c r="Z319" s="39"/>
      <c r="AA319" s="39"/>
    </row>
    <row r="320" spans="18:27" ht="14.25">
      <c r="R320" s="41"/>
      <c r="S320" s="41"/>
      <c r="T320" s="41"/>
      <c r="U320" s="41"/>
      <c r="V320" s="41"/>
      <c r="W320" s="41"/>
      <c r="X320" s="39"/>
      <c r="Y320" s="39"/>
      <c r="Z320" s="39"/>
      <c r="AA320" s="39"/>
    </row>
    <row r="321" spans="18:27" ht="14.25">
      <c r="R321" s="41"/>
      <c r="S321" s="41"/>
      <c r="T321" s="41"/>
      <c r="U321" s="41"/>
      <c r="V321" s="41"/>
      <c r="W321" s="41"/>
      <c r="X321" s="39"/>
      <c r="Y321" s="39"/>
      <c r="Z321" s="39"/>
      <c r="AA321" s="39"/>
    </row>
    <row r="322" spans="18:27" ht="14.25">
      <c r="R322" s="41"/>
      <c r="S322" s="41"/>
      <c r="T322" s="41"/>
      <c r="U322" s="41"/>
      <c r="V322" s="41"/>
      <c r="W322" s="41"/>
      <c r="X322" s="39"/>
      <c r="Y322" s="39"/>
      <c r="Z322" s="39"/>
      <c r="AA322" s="39"/>
    </row>
    <row r="323" spans="18:27" ht="14.25">
      <c r="R323" s="41"/>
      <c r="S323" s="41"/>
      <c r="T323" s="41"/>
      <c r="U323" s="41"/>
      <c r="V323" s="41"/>
      <c r="W323" s="41"/>
      <c r="X323" s="39"/>
      <c r="Y323" s="39"/>
      <c r="Z323" s="39"/>
      <c r="AA323" s="39"/>
    </row>
    <row r="324" spans="18:27" ht="14.25">
      <c r="R324" s="41"/>
      <c r="S324" s="41"/>
      <c r="T324" s="41"/>
      <c r="U324" s="41"/>
      <c r="V324" s="41"/>
      <c r="W324" s="41"/>
      <c r="X324" s="39"/>
      <c r="Y324" s="39"/>
      <c r="Z324" s="39"/>
      <c r="AA324" s="39"/>
    </row>
    <row r="325" spans="18:27" ht="14.25">
      <c r="R325" s="41"/>
      <c r="S325" s="41"/>
      <c r="T325" s="41"/>
      <c r="U325" s="41"/>
      <c r="V325" s="41"/>
      <c r="W325" s="41"/>
      <c r="X325" s="39"/>
      <c r="Y325" s="39"/>
      <c r="Z325" s="39"/>
      <c r="AA325" s="39"/>
    </row>
    <row r="326" spans="18:27" ht="14.25">
      <c r="R326" s="41"/>
      <c r="S326" s="41"/>
      <c r="T326" s="41"/>
      <c r="U326" s="41"/>
      <c r="V326" s="41"/>
      <c r="W326" s="41"/>
      <c r="X326" s="39"/>
      <c r="Y326" s="39"/>
      <c r="Z326" s="39"/>
      <c r="AA326" s="39"/>
    </row>
    <row r="327" spans="18:27" ht="14.25">
      <c r="R327" s="41"/>
      <c r="S327" s="41"/>
      <c r="T327" s="41"/>
      <c r="U327" s="41"/>
      <c r="V327" s="41"/>
      <c r="W327" s="41"/>
      <c r="X327" s="39"/>
      <c r="Y327" s="39"/>
      <c r="Z327" s="39"/>
      <c r="AA327" s="39"/>
    </row>
    <row r="328" spans="18:27" ht="14.25">
      <c r="R328" s="41"/>
      <c r="S328" s="41"/>
      <c r="T328" s="41"/>
      <c r="U328" s="41"/>
      <c r="V328" s="41"/>
      <c r="W328" s="41"/>
      <c r="X328" s="39"/>
      <c r="Y328" s="39"/>
      <c r="Z328" s="39"/>
      <c r="AA328" s="39"/>
    </row>
    <row r="329" spans="18:27" ht="14.25">
      <c r="R329" s="41"/>
      <c r="S329" s="41"/>
      <c r="T329" s="41"/>
      <c r="U329" s="41"/>
      <c r="V329" s="41"/>
      <c r="W329" s="41"/>
      <c r="X329" s="39"/>
      <c r="Y329" s="39"/>
      <c r="Z329" s="39"/>
      <c r="AA329" s="39"/>
    </row>
    <row r="330" spans="18:27" ht="14.25">
      <c r="R330" s="41"/>
      <c r="S330" s="41"/>
      <c r="T330" s="41"/>
      <c r="U330" s="41"/>
      <c r="V330" s="41"/>
      <c r="W330" s="41"/>
      <c r="X330" s="39"/>
      <c r="Y330" s="39"/>
      <c r="Z330" s="39"/>
      <c r="AA330" s="39"/>
    </row>
    <row r="331" spans="18:27" ht="14.25">
      <c r="R331" s="41"/>
      <c r="S331" s="41"/>
      <c r="T331" s="41"/>
      <c r="U331" s="41"/>
      <c r="V331" s="41"/>
      <c r="W331" s="41"/>
      <c r="X331" s="39"/>
      <c r="Y331" s="39"/>
      <c r="Z331" s="39"/>
      <c r="AA331" s="39"/>
    </row>
    <row r="332" spans="18:27" ht="14.25">
      <c r="R332" s="41"/>
      <c r="S332" s="41"/>
      <c r="T332" s="41"/>
      <c r="U332" s="41"/>
      <c r="V332" s="41"/>
      <c r="W332" s="41"/>
      <c r="X332" s="39"/>
      <c r="Y332" s="39"/>
      <c r="Z332" s="39"/>
      <c r="AA332" s="39"/>
    </row>
    <row r="333" spans="18:27" ht="14.25">
      <c r="R333" s="41"/>
      <c r="S333" s="41"/>
      <c r="T333" s="41"/>
      <c r="U333" s="41"/>
      <c r="V333" s="41"/>
      <c r="W333" s="41"/>
      <c r="X333" s="39"/>
      <c r="Y333" s="39"/>
      <c r="Z333" s="39"/>
      <c r="AA333" s="39"/>
    </row>
    <row r="334" spans="18:27" ht="14.25">
      <c r="R334" s="41"/>
      <c r="S334" s="41"/>
      <c r="T334" s="41"/>
      <c r="U334" s="41"/>
      <c r="V334" s="41"/>
      <c r="W334" s="41"/>
      <c r="X334" s="39"/>
      <c r="Y334" s="39"/>
      <c r="Z334" s="39"/>
      <c r="AA334" s="39"/>
    </row>
    <row r="335" spans="18:27" ht="14.25">
      <c r="R335" s="41"/>
      <c r="S335" s="41"/>
      <c r="T335" s="41"/>
      <c r="U335" s="41"/>
      <c r="V335" s="41"/>
      <c r="W335" s="41"/>
      <c r="X335" s="39"/>
      <c r="Y335" s="39"/>
      <c r="Z335" s="39"/>
      <c r="AA335" s="39"/>
    </row>
    <row r="336" spans="18:27" ht="14.25">
      <c r="R336" s="41"/>
      <c r="S336" s="41"/>
      <c r="T336" s="41"/>
      <c r="U336" s="41"/>
      <c r="V336" s="41"/>
      <c r="W336" s="41"/>
      <c r="X336" s="39"/>
      <c r="Y336" s="39"/>
      <c r="Z336" s="39"/>
      <c r="AA336" s="39"/>
    </row>
    <row r="337" spans="18:27" ht="14.25">
      <c r="R337" s="41"/>
      <c r="S337" s="41"/>
      <c r="T337" s="41"/>
      <c r="U337" s="41"/>
      <c r="V337" s="41"/>
      <c r="W337" s="41"/>
      <c r="X337" s="39"/>
      <c r="Y337" s="39"/>
      <c r="Z337" s="39"/>
      <c r="AA337" s="39"/>
    </row>
    <row r="338" spans="18:27" ht="14.25">
      <c r="R338" s="41"/>
      <c r="S338" s="41"/>
      <c r="T338" s="41"/>
      <c r="U338" s="41"/>
      <c r="V338" s="41"/>
      <c r="W338" s="41"/>
      <c r="X338" s="39"/>
      <c r="Y338" s="39"/>
      <c r="Z338" s="39"/>
      <c r="AA338" s="39"/>
    </row>
    <row r="339" spans="18:27" ht="14.25">
      <c r="R339" s="41"/>
      <c r="S339" s="41"/>
      <c r="T339" s="41"/>
      <c r="U339" s="41"/>
      <c r="V339" s="41"/>
      <c r="W339" s="41"/>
      <c r="X339" s="39"/>
      <c r="Y339" s="39"/>
      <c r="Z339" s="39"/>
      <c r="AA339" s="39"/>
    </row>
    <row r="340" spans="18:27" ht="14.25">
      <c r="R340" s="41"/>
      <c r="S340" s="41"/>
      <c r="T340" s="41"/>
      <c r="U340" s="41"/>
      <c r="V340" s="41"/>
      <c r="W340" s="41"/>
      <c r="X340" s="39"/>
      <c r="Y340" s="39"/>
      <c r="Z340" s="39"/>
      <c r="AA340" s="39"/>
    </row>
    <row r="341" spans="18:27" ht="14.25">
      <c r="R341" s="41"/>
      <c r="S341" s="41"/>
      <c r="T341" s="41"/>
      <c r="U341" s="41"/>
      <c r="V341" s="41"/>
      <c r="W341" s="41"/>
      <c r="X341" s="39"/>
      <c r="Y341" s="39"/>
      <c r="Z341" s="39"/>
      <c r="AA341" s="39"/>
    </row>
    <row r="342" spans="18:27" ht="14.25">
      <c r="R342" s="41"/>
      <c r="S342" s="41"/>
      <c r="T342" s="41"/>
      <c r="U342" s="41"/>
      <c r="V342" s="41"/>
      <c r="W342" s="41"/>
      <c r="X342" s="39"/>
      <c r="Y342" s="39"/>
      <c r="Z342" s="39"/>
      <c r="AA342" s="39"/>
    </row>
    <row r="343" spans="18:27" ht="14.25">
      <c r="R343" s="41"/>
      <c r="S343" s="41"/>
      <c r="T343" s="41"/>
      <c r="U343" s="41"/>
      <c r="V343" s="41"/>
      <c r="W343" s="41"/>
      <c r="X343" s="39"/>
      <c r="Y343" s="39"/>
      <c r="Z343" s="39"/>
      <c r="AA343" s="39"/>
    </row>
    <row r="344" spans="18:27" ht="14.25">
      <c r="R344" s="41"/>
      <c r="S344" s="41"/>
      <c r="T344" s="41"/>
      <c r="U344" s="41"/>
      <c r="V344" s="41"/>
      <c r="W344" s="41"/>
      <c r="X344" s="39"/>
      <c r="Y344" s="39"/>
      <c r="Z344" s="39"/>
      <c r="AA344" s="39"/>
    </row>
    <row r="345" spans="18:27" ht="14.25">
      <c r="R345" s="41"/>
      <c r="S345" s="41"/>
      <c r="T345" s="41"/>
      <c r="U345" s="41"/>
      <c r="V345" s="41"/>
      <c r="W345" s="41"/>
      <c r="X345" s="39"/>
      <c r="Y345" s="39"/>
      <c r="Z345" s="39"/>
      <c r="AA345" s="39"/>
    </row>
    <row r="346" spans="18:27" ht="14.25">
      <c r="R346" s="41"/>
      <c r="S346" s="41"/>
      <c r="T346" s="41"/>
      <c r="U346" s="41"/>
      <c r="V346" s="41"/>
      <c r="W346" s="41"/>
      <c r="X346" s="39"/>
      <c r="Y346" s="39"/>
      <c r="Z346" s="39"/>
      <c r="AA346" s="39"/>
    </row>
    <row r="347" spans="18:27" ht="14.25">
      <c r="R347" s="41"/>
      <c r="S347" s="41"/>
      <c r="T347" s="41"/>
      <c r="U347" s="41"/>
      <c r="V347" s="41"/>
      <c r="W347" s="41"/>
      <c r="X347" s="39"/>
      <c r="Y347" s="39"/>
      <c r="Z347" s="39"/>
      <c r="AA347" s="39"/>
    </row>
    <row r="348" spans="18:27" ht="14.25">
      <c r="R348" s="41"/>
      <c r="S348" s="41"/>
      <c r="T348" s="41"/>
      <c r="U348" s="41"/>
      <c r="V348" s="41"/>
      <c r="W348" s="41"/>
      <c r="X348" s="39"/>
      <c r="Y348" s="39"/>
      <c r="Z348" s="39"/>
      <c r="AA348" s="39"/>
    </row>
    <row r="349" spans="18:27" ht="14.25">
      <c r="R349" s="41"/>
      <c r="S349" s="41"/>
      <c r="T349" s="41"/>
      <c r="U349" s="41"/>
      <c r="V349" s="41"/>
      <c r="W349" s="41"/>
      <c r="X349" s="39"/>
      <c r="Y349" s="39"/>
      <c r="Z349" s="39"/>
      <c r="AA349" s="39"/>
    </row>
    <row r="350" spans="18:27" ht="14.25">
      <c r="R350" s="41"/>
      <c r="S350" s="41"/>
      <c r="T350" s="41"/>
      <c r="U350" s="41"/>
      <c r="V350" s="41"/>
      <c r="W350" s="41"/>
      <c r="X350" s="39"/>
      <c r="Y350" s="39"/>
      <c r="Z350" s="39"/>
      <c r="AA350" s="39"/>
    </row>
    <row r="351" spans="18:27" ht="14.25">
      <c r="R351" s="41"/>
      <c r="S351" s="41"/>
      <c r="T351" s="41"/>
      <c r="U351" s="41"/>
      <c r="V351" s="41"/>
      <c r="W351" s="41"/>
      <c r="X351" s="39"/>
      <c r="Y351" s="39"/>
      <c r="Z351" s="39"/>
      <c r="AA351" s="39"/>
    </row>
    <row r="352" spans="18:27" ht="14.25">
      <c r="R352" s="41"/>
      <c r="S352" s="41"/>
      <c r="T352" s="41"/>
      <c r="U352" s="41"/>
      <c r="V352" s="41"/>
      <c r="W352" s="41"/>
      <c r="X352" s="39"/>
      <c r="Y352" s="39"/>
      <c r="Z352" s="39"/>
      <c r="AA352" s="39"/>
    </row>
    <row r="353" spans="18:27" ht="14.25">
      <c r="R353" s="41"/>
      <c r="S353" s="41"/>
      <c r="T353" s="41"/>
      <c r="U353" s="41"/>
      <c r="V353" s="41"/>
      <c r="W353" s="41"/>
      <c r="X353" s="39"/>
      <c r="Y353" s="39"/>
      <c r="Z353" s="39"/>
      <c r="AA353" s="39"/>
    </row>
    <row r="354" spans="18:27" ht="14.25">
      <c r="R354" s="41"/>
      <c r="S354" s="41"/>
      <c r="T354" s="41"/>
      <c r="U354" s="41"/>
      <c r="V354" s="41"/>
      <c r="W354" s="41"/>
      <c r="X354" s="39"/>
      <c r="Y354" s="39"/>
      <c r="Z354" s="39"/>
      <c r="AA354" s="39"/>
    </row>
    <row r="355" spans="18:27" ht="14.25">
      <c r="R355" s="41"/>
      <c r="S355" s="41"/>
      <c r="T355" s="41"/>
      <c r="U355" s="41"/>
      <c r="V355" s="41"/>
      <c r="W355" s="41"/>
      <c r="X355" s="39"/>
      <c r="Y355" s="39"/>
      <c r="Z355" s="39"/>
      <c r="AA355" s="39"/>
    </row>
    <row r="356" spans="18:27" ht="14.25">
      <c r="R356" s="41"/>
      <c r="S356" s="41"/>
      <c r="T356" s="41"/>
      <c r="U356" s="41"/>
      <c r="V356" s="41"/>
      <c r="W356" s="41"/>
      <c r="X356" s="39"/>
      <c r="Y356" s="39"/>
      <c r="Z356" s="39"/>
      <c r="AA356" s="39"/>
    </row>
    <row r="357" spans="18:27" ht="14.25">
      <c r="R357" s="41"/>
      <c r="S357" s="41"/>
      <c r="T357" s="41"/>
      <c r="U357" s="41"/>
      <c r="V357" s="41"/>
      <c r="W357" s="41"/>
      <c r="X357" s="39"/>
      <c r="Y357" s="39"/>
      <c r="Z357" s="39"/>
      <c r="AA357" s="39"/>
    </row>
    <row r="358" spans="18:27" ht="14.25">
      <c r="R358" s="41"/>
      <c r="S358" s="41"/>
      <c r="T358" s="41"/>
      <c r="U358" s="41"/>
      <c r="V358" s="41"/>
      <c r="W358" s="41"/>
      <c r="X358" s="39"/>
      <c r="Y358" s="39"/>
      <c r="Z358" s="39"/>
      <c r="AA358" s="39"/>
    </row>
    <row r="359" spans="18:27" ht="14.25">
      <c r="R359" s="41"/>
      <c r="S359" s="41"/>
      <c r="T359" s="41"/>
      <c r="U359" s="41"/>
      <c r="V359" s="41"/>
      <c r="W359" s="41"/>
      <c r="X359" s="39"/>
      <c r="Y359" s="39"/>
      <c r="Z359" s="39"/>
      <c r="AA359" s="39"/>
    </row>
    <row r="360" spans="18:27" ht="14.25">
      <c r="R360" s="41"/>
      <c r="S360" s="41"/>
      <c r="T360" s="41"/>
      <c r="U360" s="41"/>
      <c r="V360" s="41"/>
      <c r="W360" s="41"/>
      <c r="X360" s="39"/>
      <c r="Y360" s="39"/>
      <c r="Z360" s="39"/>
      <c r="AA360" s="39"/>
    </row>
    <row r="361" spans="18:27" ht="14.25">
      <c r="R361" s="41"/>
      <c r="S361" s="41"/>
      <c r="T361" s="41"/>
      <c r="U361" s="41"/>
      <c r="V361" s="41"/>
      <c r="W361" s="41"/>
      <c r="X361" s="39"/>
      <c r="Y361" s="39"/>
      <c r="Z361" s="39"/>
      <c r="AA361" s="39"/>
    </row>
    <row r="362" spans="18:27" ht="14.25">
      <c r="R362" s="41"/>
      <c r="S362" s="41"/>
      <c r="T362" s="41"/>
      <c r="U362" s="41"/>
      <c r="V362" s="41"/>
      <c r="W362" s="41"/>
      <c r="X362" s="39"/>
      <c r="Y362" s="39"/>
      <c r="Z362" s="39"/>
      <c r="AA362" s="39"/>
    </row>
    <row r="363" spans="18:27" ht="14.25">
      <c r="R363" s="41"/>
      <c r="S363" s="41"/>
      <c r="T363" s="41"/>
      <c r="U363" s="41"/>
      <c r="V363" s="41"/>
      <c r="W363" s="41"/>
      <c r="X363" s="39"/>
      <c r="Y363" s="39"/>
      <c r="Z363" s="39"/>
      <c r="AA363" s="39"/>
    </row>
    <row r="364" spans="18:27" ht="14.25">
      <c r="R364" s="41"/>
      <c r="S364" s="41"/>
      <c r="T364" s="41"/>
      <c r="U364" s="41"/>
      <c r="V364" s="41"/>
      <c r="W364" s="41"/>
      <c r="X364" s="39"/>
      <c r="Y364" s="39"/>
      <c r="Z364" s="39"/>
      <c r="AA364" s="39"/>
    </row>
    <row r="365" spans="18:27" ht="14.25">
      <c r="R365" s="41"/>
      <c r="S365" s="41"/>
      <c r="T365" s="41"/>
      <c r="U365" s="41"/>
      <c r="V365" s="41"/>
      <c r="W365" s="41"/>
      <c r="X365" s="39"/>
      <c r="Y365" s="39"/>
      <c r="Z365" s="39"/>
      <c r="AA365" s="39"/>
    </row>
    <row r="366" spans="18:27" ht="14.25">
      <c r="R366" s="41"/>
      <c r="S366" s="41"/>
      <c r="T366" s="41"/>
      <c r="U366" s="41"/>
      <c r="V366" s="41"/>
      <c r="W366" s="41"/>
      <c r="X366" s="39"/>
      <c r="Y366" s="39"/>
      <c r="Z366" s="39"/>
      <c r="AA366" s="39"/>
    </row>
    <row r="367" spans="18:27" ht="14.25">
      <c r="R367" s="41"/>
      <c r="S367" s="41"/>
      <c r="T367" s="41"/>
      <c r="U367" s="41"/>
      <c r="V367" s="41"/>
      <c r="W367" s="41"/>
      <c r="X367" s="39"/>
      <c r="Y367" s="39"/>
      <c r="Z367" s="39"/>
      <c r="AA367" s="39"/>
    </row>
    <row r="368" spans="18:27" ht="14.25">
      <c r="R368" s="41"/>
      <c r="S368" s="41"/>
      <c r="T368" s="41"/>
      <c r="U368" s="41"/>
      <c r="V368" s="41"/>
      <c r="W368" s="41"/>
      <c r="X368" s="39"/>
      <c r="Y368" s="39"/>
      <c r="Z368" s="39"/>
      <c r="AA368" s="39"/>
    </row>
    <row r="369" spans="18:27" ht="14.25">
      <c r="R369" s="41"/>
      <c r="S369" s="41"/>
      <c r="T369" s="41"/>
      <c r="U369" s="41"/>
      <c r="V369" s="41"/>
      <c r="W369" s="41"/>
      <c r="X369" s="39"/>
      <c r="Y369" s="39"/>
      <c r="Z369" s="39"/>
      <c r="AA369" s="39"/>
    </row>
    <row r="370" spans="18:27" ht="14.25">
      <c r="R370" s="41"/>
      <c r="S370" s="41"/>
      <c r="T370" s="41"/>
      <c r="U370" s="41"/>
      <c r="V370" s="41"/>
      <c r="W370" s="41"/>
      <c r="X370" s="39"/>
      <c r="Y370" s="39"/>
      <c r="Z370" s="39"/>
      <c r="AA370" s="39"/>
    </row>
    <row r="371" spans="18:27" ht="14.25">
      <c r="R371" s="41"/>
      <c r="S371" s="41"/>
      <c r="T371" s="41"/>
      <c r="U371" s="41"/>
      <c r="V371" s="41"/>
      <c r="W371" s="41"/>
      <c r="X371" s="39"/>
      <c r="Y371" s="39"/>
      <c r="Z371" s="39"/>
      <c r="AA371" s="39"/>
    </row>
    <row r="372" spans="18:27" ht="14.25">
      <c r="R372" s="41"/>
      <c r="S372" s="41"/>
      <c r="T372" s="41"/>
      <c r="U372" s="41"/>
      <c r="V372" s="41"/>
      <c r="W372" s="41"/>
      <c r="X372" s="39"/>
      <c r="Y372" s="39"/>
      <c r="Z372" s="39"/>
      <c r="AA372" s="39"/>
    </row>
    <row r="373" spans="18:27" ht="14.25">
      <c r="R373" s="41"/>
      <c r="S373" s="41"/>
      <c r="T373" s="41"/>
      <c r="U373" s="41"/>
      <c r="V373" s="41"/>
      <c r="W373" s="41"/>
      <c r="X373" s="39"/>
      <c r="Y373" s="39"/>
      <c r="Z373" s="39"/>
      <c r="AA373" s="39"/>
    </row>
    <row r="374" spans="18:27" ht="14.25">
      <c r="R374" s="41"/>
      <c r="S374" s="41"/>
      <c r="T374" s="41"/>
      <c r="U374" s="41"/>
      <c r="V374" s="41"/>
      <c r="W374" s="41"/>
      <c r="X374" s="39"/>
      <c r="Y374" s="39"/>
      <c r="Z374" s="39"/>
      <c r="AA374" s="39"/>
    </row>
    <row r="375" spans="18:27" ht="14.25">
      <c r="R375" s="41"/>
      <c r="S375" s="41"/>
      <c r="T375" s="41"/>
      <c r="U375" s="41"/>
      <c r="V375" s="41"/>
      <c r="W375" s="41"/>
      <c r="X375" s="39"/>
      <c r="Y375" s="39"/>
      <c r="Z375" s="39"/>
      <c r="AA375" s="39"/>
    </row>
    <row r="376" spans="18:27" ht="14.25">
      <c r="R376" s="41"/>
      <c r="S376" s="41"/>
      <c r="T376" s="41"/>
      <c r="U376" s="41"/>
      <c r="V376" s="41"/>
      <c r="W376" s="41"/>
      <c r="X376" s="39"/>
      <c r="Y376" s="39"/>
      <c r="Z376" s="39"/>
      <c r="AA376" s="39"/>
    </row>
    <row r="377" spans="18:27" ht="14.25">
      <c r="R377" s="41"/>
      <c r="S377" s="41"/>
      <c r="T377" s="41"/>
      <c r="U377" s="41"/>
      <c r="V377" s="41"/>
      <c r="W377" s="41"/>
      <c r="X377" s="39"/>
      <c r="Y377" s="39"/>
      <c r="Z377" s="39"/>
      <c r="AA377" s="39"/>
    </row>
    <row r="378" spans="18:27" ht="14.25">
      <c r="R378" s="41"/>
      <c r="S378" s="41"/>
      <c r="T378" s="41"/>
      <c r="U378" s="41"/>
      <c r="V378" s="41"/>
      <c r="W378" s="41"/>
      <c r="X378" s="39"/>
      <c r="Y378" s="39"/>
      <c r="Z378" s="39"/>
      <c r="AA378" s="39"/>
    </row>
    <row r="379" spans="18:27" ht="14.25">
      <c r="R379" s="41"/>
      <c r="S379" s="41"/>
      <c r="T379" s="41"/>
      <c r="U379" s="41"/>
      <c r="V379" s="41"/>
      <c r="W379" s="41"/>
      <c r="X379" s="39"/>
      <c r="Y379" s="39"/>
      <c r="Z379" s="39"/>
      <c r="AA379" s="39"/>
    </row>
    <row r="380" spans="18:27" ht="14.25">
      <c r="R380" s="41"/>
      <c r="S380" s="41"/>
      <c r="T380" s="41"/>
      <c r="U380" s="41"/>
      <c r="V380" s="41"/>
      <c r="W380" s="41"/>
      <c r="X380" s="39"/>
      <c r="Y380" s="39"/>
      <c r="Z380" s="39"/>
      <c r="AA380" s="39"/>
    </row>
    <row r="381" spans="18:27" ht="14.25">
      <c r="R381" s="41"/>
      <c r="S381" s="41"/>
      <c r="T381" s="41"/>
      <c r="U381" s="41"/>
      <c r="V381" s="41"/>
      <c r="W381" s="41"/>
      <c r="X381" s="39"/>
      <c r="Y381" s="39"/>
      <c r="Z381" s="39"/>
      <c r="AA381" s="39"/>
    </row>
    <row r="382" spans="18:27" ht="14.25">
      <c r="R382" s="41"/>
      <c r="S382" s="41"/>
      <c r="T382" s="41"/>
      <c r="U382" s="41"/>
      <c r="V382" s="41"/>
      <c r="W382" s="41"/>
      <c r="X382" s="39"/>
      <c r="Y382" s="39"/>
      <c r="Z382" s="39"/>
      <c r="AA382" s="39"/>
    </row>
    <row r="383" spans="18:27" ht="14.25">
      <c r="R383" s="41"/>
      <c r="S383" s="41"/>
      <c r="T383" s="41"/>
      <c r="U383" s="41"/>
      <c r="V383" s="41"/>
      <c r="W383" s="41"/>
      <c r="X383" s="39"/>
      <c r="Y383" s="39"/>
      <c r="Z383" s="39"/>
      <c r="AA383" s="39"/>
    </row>
    <row r="384" spans="18:27" ht="14.25">
      <c r="R384" s="41"/>
      <c r="S384" s="41"/>
      <c r="T384" s="41"/>
      <c r="U384" s="41"/>
      <c r="V384" s="41"/>
      <c r="W384" s="41"/>
      <c r="X384" s="39"/>
      <c r="Y384" s="39"/>
      <c r="Z384" s="39"/>
      <c r="AA384" s="39"/>
    </row>
    <row r="385" spans="18:27" ht="14.25">
      <c r="R385" s="41"/>
      <c r="S385" s="41"/>
      <c r="T385" s="41"/>
      <c r="U385" s="41"/>
      <c r="V385" s="41"/>
      <c r="W385" s="41"/>
      <c r="X385" s="39"/>
      <c r="Y385" s="39"/>
      <c r="Z385" s="39"/>
      <c r="AA385" s="39"/>
    </row>
    <row r="386" spans="18:27" ht="14.25">
      <c r="R386" s="41"/>
      <c r="S386" s="41"/>
      <c r="T386" s="41"/>
      <c r="U386" s="41"/>
      <c r="V386" s="41"/>
      <c r="W386" s="41"/>
      <c r="X386" s="39"/>
      <c r="Y386" s="39"/>
      <c r="Z386" s="39"/>
      <c r="AA386" s="39"/>
    </row>
    <row r="387" spans="18:27" ht="14.25">
      <c r="R387" s="41"/>
      <c r="S387" s="41"/>
      <c r="T387" s="41"/>
      <c r="U387" s="41"/>
      <c r="V387" s="41"/>
      <c r="W387" s="41"/>
      <c r="X387" s="39"/>
      <c r="Y387" s="39"/>
      <c r="Z387" s="39"/>
      <c r="AA387" s="39"/>
    </row>
    <row r="388" spans="18:27" ht="14.25">
      <c r="R388" s="41"/>
      <c r="S388" s="41"/>
      <c r="T388" s="41"/>
      <c r="U388" s="41"/>
      <c r="V388" s="41"/>
      <c r="W388" s="41"/>
      <c r="X388" s="39"/>
      <c r="Y388" s="39"/>
      <c r="Z388" s="39"/>
      <c r="AA388" s="39"/>
    </row>
    <row r="389" spans="18:27" ht="14.25">
      <c r="R389" s="41"/>
      <c r="S389" s="41"/>
      <c r="T389" s="41"/>
      <c r="U389" s="41"/>
      <c r="V389" s="41"/>
      <c r="W389" s="41"/>
      <c r="X389" s="39"/>
      <c r="Y389" s="39"/>
      <c r="Z389" s="39"/>
      <c r="AA389" s="39"/>
    </row>
    <row r="390" spans="18:27" ht="14.25">
      <c r="R390" s="41"/>
      <c r="S390" s="41"/>
      <c r="T390" s="41"/>
      <c r="U390" s="41"/>
      <c r="V390" s="41"/>
      <c r="W390" s="41"/>
      <c r="X390" s="39"/>
      <c r="Y390" s="39"/>
      <c r="Z390" s="39"/>
      <c r="AA390" s="39"/>
    </row>
    <row r="391" spans="18:27" ht="14.25">
      <c r="R391" s="41"/>
      <c r="S391" s="41"/>
      <c r="T391" s="41"/>
      <c r="U391" s="41"/>
      <c r="V391" s="41"/>
      <c r="W391" s="41"/>
      <c r="X391" s="39"/>
      <c r="Y391" s="39"/>
      <c r="Z391" s="39"/>
      <c r="AA391" s="39"/>
    </row>
    <row r="392" spans="18:27" ht="14.25">
      <c r="R392" s="41"/>
      <c r="S392" s="41"/>
      <c r="T392" s="41"/>
      <c r="U392" s="41"/>
      <c r="V392" s="41"/>
      <c r="W392" s="41"/>
      <c r="X392" s="39"/>
      <c r="Y392" s="39"/>
      <c r="Z392" s="39"/>
      <c r="AA392" s="39"/>
    </row>
    <row r="393" spans="18:27" ht="14.25">
      <c r="R393" s="41"/>
      <c r="S393" s="41"/>
      <c r="T393" s="41"/>
      <c r="U393" s="41"/>
      <c r="V393" s="41"/>
      <c r="W393" s="41"/>
      <c r="X393" s="39"/>
      <c r="Y393" s="39"/>
      <c r="Z393" s="39"/>
      <c r="AA393" s="39"/>
    </row>
    <row r="394" spans="18:27" ht="14.25">
      <c r="R394" s="41"/>
      <c r="S394" s="41"/>
      <c r="T394" s="41"/>
      <c r="U394" s="41"/>
      <c r="V394" s="41"/>
      <c r="W394" s="41"/>
      <c r="X394" s="39"/>
      <c r="Y394" s="39"/>
      <c r="Z394" s="39"/>
      <c r="AA394" s="39"/>
    </row>
    <row r="395" spans="18:27" ht="14.25">
      <c r="R395" s="41"/>
      <c r="S395" s="41"/>
      <c r="T395" s="41"/>
      <c r="U395" s="41"/>
      <c r="V395" s="41"/>
      <c r="W395" s="41"/>
      <c r="X395" s="39"/>
      <c r="Y395" s="39"/>
      <c r="Z395" s="39"/>
      <c r="AA395" s="39"/>
    </row>
    <row r="396" spans="18:27" ht="14.25">
      <c r="R396" s="41"/>
      <c r="S396" s="41"/>
      <c r="T396" s="41"/>
      <c r="U396" s="41"/>
      <c r="V396" s="41"/>
      <c r="W396" s="41"/>
      <c r="X396" s="39"/>
      <c r="Y396" s="39"/>
      <c r="Z396" s="39"/>
      <c r="AA396" s="39"/>
    </row>
    <row r="397" spans="18:27" ht="14.25">
      <c r="R397" s="41"/>
      <c r="S397" s="41"/>
      <c r="T397" s="41"/>
      <c r="U397" s="41"/>
      <c r="V397" s="41"/>
      <c r="W397" s="41"/>
      <c r="X397" s="39"/>
      <c r="Y397" s="39"/>
      <c r="Z397" s="39"/>
      <c r="AA397" s="39"/>
    </row>
    <row r="398" spans="18:27" ht="14.25">
      <c r="R398" s="41"/>
      <c r="S398" s="41"/>
      <c r="T398" s="41"/>
      <c r="U398" s="41"/>
      <c r="V398" s="41"/>
      <c r="W398" s="41"/>
      <c r="X398" s="39"/>
      <c r="Y398" s="39"/>
      <c r="Z398" s="39"/>
      <c r="AA398" s="39"/>
    </row>
    <row r="399" spans="18:27" ht="14.25">
      <c r="R399" s="41"/>
      <c r="S399" s="41"/>
      <c r="T399" s="41"/>
      <c r="U399" s="41"/>
      <c r="V399" s="41"/>
      <c r="W399" s="41"/>
      <c r="X399" s="39"/>
      <c r="Y399" s="39"/>
      <c r="Z399" s="39"/>
      <c r="AA399" s="39"/>
    </row>
    <row r="400" spans="18:27" ht="14.25">
      <c r="R400" s="41"/>
      <c r="S400" s="41"/>
      <c r="T400" s="41"/>
      <c r="U400" s="41"/>
      <c r="V400" s="41"/>
      <c r="W400" s="41"/>
      <c r="X400" s="39"/>
      <c r="Y400" s="39"/>
      <c r="Z400" s="39"/>
      <c r="AA400" s="39"/>
    </row>
    <row r="401" spans="18:27" ht="14.25">
      <c r="R401" s="41"/>
      <c r="S401" s="41"/>
      <c r="T401" s="41"/>
      <c r="U401" s="41"/>
      <c r="V401" s="41"/>
      <c r="W401" s="41"/>
      <c r="X401" s="39"/>
      <c r="Y401" s="39"/>
      <c r="Z401" s="39"/>
      <c r="AA401" s="39"/>
    </row>
    <row r="402" spans="18:27" ht="14.25">
      <c r="R402" s="41"/>
      <c r="S402" s="41"/>
      <c r="T402" s="41"/>
      <c r="U402" s="41"/>
      <c r="V402" s="41"/>
      <c r="W402" s="41"/>
      <c r="X402" s="39"/>
      <c r="Y402" s="39"/>
      <c r="Z402" s="39"/>
      <c r="AA402" s="39"/>
    </row>
    <row r="403" spans="18:27" ht="14.25">
      <c r="R403" s="41"/>
      <c r="S403" s="41"/>
      <c r="T403" s="41"/>
      <c r="U403" s="41"/>
      <c r="V403" s="41"/>
      <c r="W403" s="41"/>
      <c r="X403" s="39"/>
      <c r="Y403" s="39"/>
      <c r="Z403" s="39"/>
      <c r="AA403" s="39"/>
    </row>
    <row r="404" spans="18:27" ht="14.25">
      <c r="R404" s="41"/>
      <c r="S404" s="41"/>
      <c r="T404" s="41"/>
      <c r="U404" s="41"/>
      <c r="V404" s="41"/>
      <c r="W404" s="41"/>
      <c r="X404" s="39"/>
      <c r="Y404" s="39"/>
      <c r="Z404" s="39"/>
      <c r="AA404" s="39"/>
    </row>
    <row r="405" spans="18:27" ht="14.25">
      <c r="R405" s="41"/>
      <c r="S405" s="41"/>
      <c r="T405" s="41"/>
      <c r="U405" s="41"/>
      <c r="V405" s="41"/>
      <c r="W405" s="41"/>
      <c r="X405" s="39"/>
      <c r="Y405" s="39"/>
      <c r="Z405" s="39"/>
      <c r="AA405" s="39"/>
    </row>
    <row r="406" spans="18:27" ht="14.25">
      <c r="R406" s="41"/>
      <c r="S406" s="41"/>
      <c r="T406" s="41"/>
      <c r="U406" s="41"/>
      <c r="V406" s="41"/>
      <c r="W406" s="41"/>
      <c r="X406" s="39"/>
      <c r="Y406" s="39"/>
      <c r="Z406" s="39"/>
      <c r="AA406" s="39"/>
    </row>
    <row r="407" spans="18:27" ht="14.25">
      <c r="R407" s="41"/>
      <c r="S407" s="41"/>
      <c r="T407" s="41"/>
      <c r="U407" s="41"/>
      <c r="V407" s="41"/>
      <c r="W407" s="41"/>
      <c r="X407" s="39"/>
      <c r="Y407" s="39"/>
      <c r="Z407" s="39"/>
      <c r="AA407" s="39"/>
    </row>
    <row r="408" spans="18:27" ht="14.25">
      <c r="R408" s="41"/>
      <c r="S408" s="41"/>
      <c r="T408" s="41"/>
      <c r="U408" s="41"/>
      <c r="V408" s="41"/>
      <c r="W408" s="41"/>
      <c r="X408" s="39"/>
      <c r="Y408" s="39"/>
      <c r="Z408" s="39"/>
      <c r="AA408" s="39"/>
    </row>
    <row r="409" spans="18:27" ht="14.25">
      <c r="R409" s="41"/>
      <c r="S409" s="41"/>
      <c r="T409" s="41"/>
      <c r="U409" s="41"/>
      <c r="V409" s="41"/>
      <c r="W409" s="41"/>
      <c r="X409" s="39"/>
      <c r="Y409" s="39"/>
      <c r="Z409" s="39"/>
      <c r="AA409" s="39"/>
    </row>
    <row r="410" spans="18:27" ht="14.25">
      <c r="R410" s="41"/>
      <c r="S410" s="41"/>
      <c r="T410" s="41"/>
      <c r="U410" s="41"/>
      <c r="V410" s="41"/>
      <c r="W410" s="41"/>
      <c r="X410" s="39"/>
      <c r="Y410" s="39"/>
      <c r="Z410" s="39"/>
      <c r="AA410" s="39"/>
    </row>
    <row r="411" spans="18:27" ht="14.25">
      <c r="R411" s="41"/>
      <c r="S411" s="41"/>
      <c r="T411" s="41"/>
      <c r="U411" s="41"/>
      <c r="V411" s="41"/>
      <c r="W411" s="41"/>
      <c r="X411" s="39"/>
      <c r="Y411" s="39"/>
      <c r="Z411" s="39"/>
      <c r="AA411" s="39"/>
    </row>
    <row r="412" spans="18:27" ht="14.25">
      <c r="R412" s="41"/>
      <c r="S412" s="41"/>
      <c r="T412" s="41"/>
      <c r="U412" s="41"/>
      <c r="V412" s="41"/>
      <c r="W412" s="41"/>
      <c r="X412" s="39"/>
      <c r="Y412" s="39"/>
      <c r="Z412" s="39"/>
      <c r="AA412" s="39"/>
    </row>
    <row r="413" spans="18:27" ht="14.25">
      <c r="R413" s="41"/>
      <c r="S413" s="41"/>
      <c r="T413" s="41"/>
      <c r="U413" s="41"/>
      <c r="V413" s="41"/>
      <c r="W413" s="41"/>
      <c r="X413" s="39"/>
      <c r="Y413" s="39"/>
      <c r="Z413" s="39"/>
      <c r="AA413" s="39"/>
    </row>
    <row r="414" spans="18:27" ht="14.25">
      <c r="R414" s="41"/>
      <c r="S414" s="41"/>
      <c r="T414" s="41"/>
      <c r="U414" s="41"/>
      <c r="V414" s="41"/>
      <c r="W414" s="41"/>
      <c r="X414" s="39"/>
      <c r="Y414" s="39"/>
      <c r="Z414" s="39"/>
      <c r="AA414" s="39"/>
    </row>
    <row r="415" spans="18:27" ht="14.25">
      <c r="R415" s="41"/>
      <c r="S415" s="41"/>
      <c r="T415" s="41"/>
      <c r="U415" s="41"/>
      <c r="V415" s="41"/>
      <c r="W415" s="41"/>
      <c r="X415" s="39"/>
      <c r="Y415" s="39"/>
      <c r="Z415" s="39"/>
      <c r="AA415" s="39"/>
    </row>
    <row r="416" spans="18:27" ht="14.25">
      <c r="R416" s="41"/>
      <c r="S416" s="41"/>
      <c r="T416" s="41"/>
      <c r="U416" s="41"/>
      <c r="V416" s="41"/>
      <c r="W416" s="41"/>
      <c r="X416" s="39"/>
      <c r="Y416" s="39"/>
      <c r="Z416" s="39"/>
      <c r="AA416" s="39"/>
    </row>
    <row r="417" spans="18:27" ht="14.25">
      <c r="R417" s="41"/>
      <c r="S417" s="41"/>
      <c r="T417" s="41"/>
      <c r="U417" s="41"/>
      <c r="V417" s="41"/>
      <c r="W417" s="41"/>
      <c r="X417" s="39"/>
      <c r="Y417" s="39"/>
      <c r="Z417" s="39"/>
      <c r="AA417" s="39"/>
    </row>
    <row r="418" spans="18:27" ht="14.25">
      <c r="R418" s="41"/>
      <c r="S418" s="41"/>
      <c r="T418" s="41"/>
      <c r="U418" s="41"/>
      <c r="V418" s="41"/>
      <c r="W418" s="41"/>
      <c r="X418" s="39"/>
      <c r="Y418" s="39"/>
      <c r="Z418" s="39"/>
      <c r="AA418" s="39"/>
    </row>
    <row r="419" spans="18:27" ht="14.25">
      <c r="R419" s="41"/>
      <c r="S419" s="41"/>
      <c r="T419" s="41"/>
      <c r="U419" s="41"/>
      <c r="V419" s="41"/>
      <c r="W419" s="41"/>
      <c r="X419" s="39"/>
      <c r="Y419" s="39"/>
      <c r="Z419" s="39"/>
      <c r="AA419" s="39"/>
    </row>
    <row r="420" spans="18:27" ht="14.25">
      <c r="R420" s="41"/>
      <c r="S420" s="41"/>
      <c r="T420" s="41"/>
      <c r="U420" s="41"/>
      <c r="V420" s="41"/>
      <c r="W420" s="41"/>
      <c r="X420" s="39"/>
      <c r="Y420" s="39"/>
      <c r="Z420" s="39"/>
      <c r="AA420" s="39"/>
    </row>
    <row r="421" spans="18:27" ht="14.25">
      <c r="R421" s="41"/>
      <c r="S421" s="41"/>
      <c r="T421" s="41"/>
      <c r="U421" s="41"/>
      <c r="V421" s="41"/>
      <c r="W421" s="41"/>
      <c r="X421" s="39"/>
      <c r="Y421" s="39"/>
      <c r="Z421" s="39"/>
      <c r="AA421" s="39"/>
    </row>
    <row r="422" spans="18:27" ht="14.25">
      <c r="R422" s="41"/>
      <c r="S422" s="41"/>
      <c r="T422" s="41"/>
      <c r="U422" s="41"/>
      <c r="V422" s="41"/>
      <c r="W422" s="41"/>
      <c r="X422" s="39"/>
      <c r="Y422" s="39"/>
      <c r="Z422" s="39"/>
      <c r="AA422" s="39"/>
    </row>
    <row r="423" spans="18:27" ht="14.25">
      <c r="R423" s="41"/>
      <c r="S423" s="41"/>
      <c r="T423" s="41"/>
      <c r="U423" s="41"/>
      <c r="V423" s="41"/>
      <c r="W423" s="41"/>
      <c r="X423" s="39"/>
      <c r="Y423" s="39"/>
      <c r="Z423" s="39"/>
      <c r="AA423" s="39"/>
    </row>
    <row r="424" spans="18:27" ht="14.25">
      <c r="R424" s="41"/>
      <c r="S424" s="41"/>
      <c r="T424" s="41"/>
      <c r="U424" s="41"/>
      <c r="V424" s="41"/>
      <c r="W424" s="41"/>
      <c r="X424" s="39"/>
      <c r="Y424" s="39"/>
      <c r="Z424" s="39"/>
      <c r="AA424" s="39"/>
    </row>
    <row r="425" spans="18:27" ht="14.25">
      <c r="R425" s="41"/>
      <c r="S425" s="41"/>
      <c r="T425" s="41"/>
      <c r="U425" s="41"/>
      <c r="V425" s="41"/>
      <c r="W425" s="41"/>
      <c r="X425" s="39"/>
      <c r="Y425" s="39"/>
      <c r="Z425" s="39"/>
      <c r="AA425" s="39"/>
    </row>
    <row r="426" spans="18:27" ht="14.25">
      <c r="R426" s="41"/>
      <c r="S426" s="41"/>
      <c r="T426" s="41"/>
      <c r="U426" s="41"/>
      <c r="V426" s="41"/>
      <c r="W426" s="41"/>
      <c r="X426" s="39"/>
      <c r="Y426" s="39"/>
      <c r="Z426" s="39"/>
      <c r="AA426" s="39"/>
    </row>
    <row r="427" spans="18:27" ht="14.25">
      <c r="R427" s="41"/>
      <c r="S427" s="41"/>
      <c r="T427" s="41"/>
      <c r="U427" s="41"/>
      <c r="V427" s="41"/>
      <c r="W427" s="41"/>
      <c r="X427" s="39"/>
      <c r="Y427" s="39"/>
      <c r="Z427" s="39"/>
      <c r="AA427" s="39"/>
    </row>
    <row r="428" spans="18:27" ht="14.25">
      <c r="R428" s="41"/>
      <c r="S428" s="41"/>
      <c r="T428" s="41"/>
      <c r="U428" s="41"/>
      <c r="V428" s="41"/>
      <c r="W428" s="41"/>
      <c r="X428" s="39"/>
      <c r="Y428" s="39"/>
      <c r="Z428" s="39"/>
      <c r="AA428" s="39"/>
    </row>
    <row r="429" spans="18:27" ht="14.25">
      <c r="R429" s="41"/>
      <c r="S429" s="41"/>
      <c r="T429" s="41"/>
      <c r="U429" s="41"/>
      <c r="V429" s="41"/>
      <c r="W429" s="41"/>
      <c r="X429" s="39"/>
      <c r="Y429" s="39"/>
      <c r="Z429" s="39"/>
      <c r="AA429" s="39"/>
    </row>
    <row r="430" spans="18:27" ht="14.25">
      <c r="R430" s="41"/>
      <c r="S430" s="41"/>
      <c r="T430" s="41"/>
      <c r="U430" s="41"/>
      <c r="V430" s="41"/>
      <c r="W430" s="41"/>
      <c r="X430" s="39"/>
      <c r="Y430" s="39"/>
      <c r="Z430" s="39"/>
      <c r="AA430" s="39"/>
    </row>
    <row r="431" spans="18:27" ht="14.25">
      <c r="R431" s="41"/>
      <c r="S431" s="41"/>
      <c r="T431" s="41"/>
      <c r="U431" s="41"/>
      <c r="V431" s="41"/>
      <c r="W431" s="41"/>
      <c r="X431" s="39"/>
      <c r="Y431" s="39"/>
      <c r="Z431" s="39"/>
      <c r="AA431" s="39"/>
    </row>
    <row r="432" spans="18:27" ht="14.25">
      <c r="R432" s="41"/>
      <c r="S432" s="41"/>
      <c r="T432" s="41"/>
      <c r="U432" s="41"/>
      <c r="V432" s="41"/>
      <c r="W432" s="41"/>
      <c r="X432" s="39"/>
      <c r="Y432" s="39"/>
      <c r="Z432" s="39"/>
      <c r="AA432" s="39"/>
    </row>
    <row r="433" spans="18:27" ht="14.25">
      <c r="R433" s="41"/>
      <c r="S433" s="41"/>
      <c r="T433" s="41"/>
      <c r="U433" s="41"/>
      <c r="V433" s="41"/>
      <c r="W433" s="41"/>
      <c r="X433" s="39"/>
      <c r="Y433" s="39"/>
      <c r="Z433" s="39"/>
      <c r="AA433" s="39"/>
    </row>
    <row r="434" spans="18:27" ht="14.25">
      <c r="R434" s="41"/>
      <c r="S434" s="41"/>
      <c r="T434" s="41"/>
      <c r="U434" s="41"/>
      <c r="V434" s="41"/>
      <c r="W434" s="41"/>
      <c r="X434" s="39"/>
      <c r="Y434" s="39"/>
      <c r="Z434" s="39"/>
      <c r="AA434" s="39"/>
    </row>
    <row r="435" spans="18:27" ht="14.25">
      <c r="R435" s="41"/>
      <c r="S435" s="41"/>
      <c r="T435" s="41"/>
      <c r="U435" s="41"/>
      <c r="V435" s="41"/>
      <c r="W435" s="41"/>
      <c r="X435" s="39"/>
      <c r="Y435" s="39"/>
      <c r="Z435" s="39"/>
      <c r="AA435" s="39"/>
    </row>
    <row r="436" spans="18:27" ht="14.25">
      <c r="R436" s="41"/>
      <c r="S436" s="41"/>
      <c r="T436" s="41"/>
      <c r="U436" s="41"/>
      <c r="V436" s="41"/>
      <c r="W436" s="41"/>
      <c r="X436" s="39"/>
      <c r="Y436" s="39"/>
      <c r="Z436" s="39"/>
      <c r="AA436" s="39"/>
    </row>
    <row r="437" spans="18:27" ht="14.25">
      <c r="R437" s="41"/>
      <c r="S437" s="41"/>
      <c r="T437" s="41"/>
      <c r="U437" s="41"/>
      <c r="V437" s="41"/>
      <c r="W437" s="41"/>
      <c r="X437" s="39"/>
      <c r="Y437" s="39"/>
      <c r="Z437" s="39"/>
      <c r="AA437" s="39"/>
    </row>
    <row r="438" spans="18:27" ht="14.25">
      <c r="R438" s="41"/>
      <c r="S438" s="41"/>
      <c r="T438" s="41"/>
      <c r="U438" s="41"/>
      <c r="V438" s="41"/>
      <c r="W438" s="41"/>
      <c r="X438" s="39"/>
      <c r="Y438" s="39"/>
      <c r="Z438" s="39"/>
      <c r="AA438" s="39"/>
    </row>
    <row r="439" spans="18:27" ht="14.25">
      <c r="R439" s="41"/>
      <c r="S439" s="41"/>
      <c r="T439" s="41"/>
      <c r="U439" s="41"/>
      <c r="V439" s="41"/>
      <c r="W439" s="41"/>
      <c r="X439" s="39"/>
      <c r="Y439" s="39"/>
      <c r="Z439" s="39"/>
      <c r="AA439" s="39"/>
    </row>
    <row r="440" spans="18:27" ht="14.25">
      <c r="R440" s="41"/>
      <c r="S440" s="41"/>
      <c r="T440" s="41"/>
      <c r="U440" s="41"/>
      <c r="V440" s="41"/>
      <c r="W440" s="41"/>
      <c r="X440" s="39"/>
      <c r="Y440" s="39"/>
      <c r="Z440" s="39"/>
      <c r="AA440" s="39"/>
    </row>
    <row r="441" spans="18:27" ht="14.25">
      <c r="R441" s="41"/>
      <c r="S441" s="41"/>
      <c r="T441" s="41"/>
      <c r="U441" s="41"/>
      <c r="V441" s="41"/>
      <c r="W441" s="41"/>
      <c r="X441" s="39"/>
      <c r="Y441" s="39"/>
      <c r="Z441" s="39"/>
      <c r="AA441" s="39"/>
    </row>
    <row r="442" spans="18:27" ht="14.25">
      <c r="R442" s="41"/>
      <c r="S442" s="41"/>
      <c r="T442" s="41"/>
      <c r="U442" s="41"/>
      <c r="V442" s="41"/>
      <c r="W442" s="41"/>
      <c r="X442" s="39"/>
      <c r="Y442" s="39"/>
      <c r="Z442" s="39"/>
      <c r="AA442" s="39"/>
    </row>
    <row r="443" spans="18:27" ht="14.25">
      <c r="R443" s="41"/>
      <c r="S443" s="41"/>
      <c r="T443" s="41"/>
      <c r="U443" s="41"/>
      <c r="V443" s="41"/>
      <c r="W443" s="41"/>
      <c r="X443" s="39"/>
      <c r="Y443" s="39"/>
      <c r="Z443" s="39"/>
      <c r="AA443" s="39"/>
    </row>
    <row r="444" spans="18:27" ht="14.25">
      <c r="R444" s="41"/>
      <c r="S444" s="41"/>
      <c r="T444" s="41"/>
      <c r="U444" s="41"/>
      <c r="V444" s="41"/>
      <c r="W444" s="41"/>
      <c r="X444" s="39"/>
      <c r="Y444" s="39"/>
      <c r="Z444" s="39"/>
      <c r="AA444" s="39"/>
    </row>
    <row r="445" spans="18:27" ht="14.25">
      <c r="R445" s="41"/>
      <c r="S445" s="41"/>
      <c r="T445" s="41"/>
      <c r="U445" s="41"/>
      <c r="V445" s="41"/>
      <c r="W445" s="41"/>
      <c r="X445" s="39"/>
      <c r="Y445" s="39"/>
      <c r="Z445" s="39"/>
      <c r="AA445" s="39"/>
    </row>
    <row r="446" spans="18:27" ht="14.25">
      <c r="R446" s="41"/>
      <c r="S446" s="41"/>
      <c r="T446" s="41"/>
      <c r="U446" s="41"/>
      <c r="V446" s="41"/>
      <c r="W446" s="41"/>
      <c r="X446" s="39"/>
      <c r="Y446" s="39"/>
      <c r="Z446" s="39"/>
      <c r="AA446" s="39"/>
    </row>
    <row r="447" spans="18:27" ht="14.25">
      <c r="R447" s="41"/>
      <c r="S447" s="41"/>
      <c r="T447" s="41"/>
      <c r="U447" s="41"/>
      <c r="V447" s="41"/>
      <c r="W447" s="41"/>
      <c r="X447" s="39"/>
      <c r="Y447" s="39"/>
      <c r="Z447" s="39"/>
      <c r="AA447" s="39"/>
    </row>
    <row r="448" spans="18:27" ht="14.25">
      <c r="R448" s="41"/>
      <c r="S448" s="41"/>
      <c r="T448" s="41"/>
      <c r="U448" s="41"/>
      <c r="V448" s="41"/>
      <c r="W448" s="41"/>
      <c r="X448" s="39"/>
      <c r="Y448" s="39"/>
      <c r="Z448" s="39"/>
      <c r="AA448" s="39"/>
    </row>
    <row r="449" spans="18:27" ht="14.25">
      <c r="R449" s="41"/>
      <c r="S449" s="41"/>
      <c r="T449" s="41"/>
      <c r="U449" s="41"/>
      <c r="V449" s="41"/>
      <c r="W449" s="41"/>
      <c r="X449" s="39"/>
      <c r="Y449" s="39"/>
      <c r="Z449" s="39"/>
      <c r="AA449" s="39"/>
    </row>
    <row r="450" spans="18:27" ht="14.25">
      <c r="R450" s="41"/>
      <c r="S450" s="41"/>
      <c r="T450" s="41"/>
      <c r="U450" s="41"/>
      <c r="V450" s="41"/>
      <c r="W450" s="41"/>
      <c r="X450" s="39"/>
      <c r="Y450" s="39"/>
      <c r="Z450" s="39"/>
      <c r="AA450" s="39"/>
    </row>
    <row r="451" spans="18:27" ht="14.25">
      <c r="R451" s="41"/>
      <c r="S451" s="41"/>
      <c r="T451" s="41"/>
      <c r="U451" s="41"/>
      <c r="V451" s="41"/>
      <c r="W451" s="41"/>
      <c r="X451" s="39"/>
      <c r="Y451" s="39"/>
      <c r="Z451" s="39"/>
      <c r="AA451" s="39"/>
    </row>
    <row r="452" spans="18:27" ht="14.25">
      <c r="R452" s="41"/>
      <c r="S452" s="41"/>
      <c r="T452" s="41"/>
      <c r="U452" s="41"/>
      <c r="V452" s="41"/>
      <c r="W452" s="41"/>
      <c r="X452" s="39"/>
      <c r="Y452" s="39"/>
      <c r="Z452" s="39"/>
      <c r="AA452" s="39"/>
    </row>
    <row r="453" spans="18:27" ht="14.25">
      <c r="R453" s="41"/>
      <c r="S453" s="41"/>
      <c r="T453" s="41"/>
      <c r="U453" s="41"/>
      <c r="V453" s="41"/>
      <c r="W453" s="41"/>
      <c r="X453" s="39"/>
      <c r="Y453" s="39"/>
      <c r="Z453" s="39"/>
      <c r="AA453" s="39"/>
    </row>
    <row r="454" spans="18:27" ht="14.25">
      <c r="R454" s="41"/>
      <c r="S454" s="41"/>
      <c r="T454" s="41"/>
      <c r="U454" s="41"/>
      <c r="V454" s="41"/>
      <c r="W454" s="41"/>
      <c r="X454" s="39"/>
      <c r="Y454" s="39"/>
      <c r="Z454" s="39"/>
      <c r="AA454" s="39"/>
    </row>
    <row r="455" spans="18:27" ht="14.25">
      <c r="R455" s="41"/>
      <c r="S455" s="41"/>
      <c r="T455" s="41"/>
      <c r="U455" s="41"/>
      <c r="V455" s="41"/>
      <c r="W455" s="41"/>
      <c r="X455" s="39"/>
      <c r="Y455" s="39"/>
      <c r="Z455" s="39"/>
      <c r="AA455" s="39"/>
    </row>
    <row r="456" spans="18:27" ht="14.25">
      <c r="R456" s="41"/>
      <c r="S456" s="41"/>
      <c r="T456" s="41"/>
      <c r="U456" s="41"/>
      <c r="V456" s="41"/>
      <c r="W456" s="41"/>
      <c r="X456" s="39"/>
      <c r="Y456" s="39"/>
      <c r="Z456" s="39"/>
      <c r="AA456" s="39"/>
    </row>
    <row r="457" spans="18:27" ht="14.25">
      <c r="R457" s="41"/>
      <c r="S457" s="41"/>
      <c r="T457" s="41"/>
      <c r="U457" s="41"/>
      <c r="V457" s="41"/>
      <c r="W457" s="41"/>
      <c r="X457" s="39"/>
      <c r="Y457" s="39"/>
      <c r="Z457" s="39"/>
      <c r="AA457" s="39"/>
    </row>
    <row r="458" spans="18:27" ht="14.25">
      <c r="R458" s="41"/>
      <c r="S458" s="41"/>
      <c r="T458" s="41"/>
      <c r="U458" s="41"/>
      <c r="V458" s="41"/>
      <c r="W458" s="41"/>
      <c r="X458" s="39"/>
      <c r="Y458" s="39"/>
      <c r="Z458" s="39"/>
      <c r="AA458" s="39"/>
    </row>
    <row r="459" spans="18:27" ht="14.25">
      <c r="R459" s="41"/>
      <c r="S459" s="41"/>
      <c r="T459" s="41"/>
      <c r="U459" s="41"/>
      <c r="V459" s="41"/>
      <c r="W459" s="41"/>
      <c r="X459" s="39"/>
      <c r="Y459" s="39"/>
      <c r="Z459" s="39"/>
      <c r="AA459" s="39"/>
    </row>
    <row r="460" spans="18:27" ht="14.25">
      <c r="R460" s="41"/>
      <c r="S460" s="41"/>
      <c r="T460" s="41"/>
      <c r="U460" s="41"/>
      <c r="V460" s="41"/>
      <c r="W460" s="41"/>
      <c r="X460" s="39"/>
      <c r="Y460" s="39"/>
      <c r="Z460" s="39"/>
      <c r="AA460" s="39"/>
    </row>
    <row r="461" spans="18:27" ht="14.25">
      <c r="R461" s="41"/>
      <c r="S461" s="41"/>
      <c r="T461" s="41"/>
      <c r="U461" s="41"/>
      <c r="V461" s="41"/>
      <c r="W461" s="41"/>
      <c r="X461" s="39"/>
      <c r="Y461" s="39"/>
      <c r="Z461" s="39"/>
      <c r="AA461" s="39"/>
    </row>
    <row r="462" spans="18:27" ht="14.25">
      <c r="R462" s="41"/>
      <c r="S462" s="41"/>
      <c r="T462" s="41"/>
      <c r="U462" s="41"/>
      <c r="V462" s="41"/>
      <c r="W462" s="41"/>
      <c r="X462" s="39"/>
      <c r="Y462" s="39"/>
      <c r="Z462" s="39"/>
      <c r="AA462" s="39"/>
    </row>
    <row r="463" spans="18:27" ht="14.25">
      <c r="R463" s="41"/>
      <c r="S463" s="41"/>
      <c r="T463" s="41"/>
      <c r="U463" s="41"/>
      <c r="V463" s="41"/>
      <c r="W463" s="41"/>
      <c r="X463" s="39"/>
      <c r="Y463" s="39"/>
      <c r="Z463" s="39"/>
      <c r="AA463" s="39"/>
    </row>
    <row r="464" spans="18:27" ht="14.25">
      <c r="R464" s="41"/>
      <c r="S464" s="41"/>
      <c r="T464" s="41"/>
      <c r="U464" s="41"/>
      <c r="V464" s="41"/>
      <c r="W464" s="41"/>
      <c r="X464" s="39"/>
      <c r="Y464" s="39"/>
      <c r="Z464" s="39"/>
      <c r="AA464" s="39"/>
    </row>
    <row r="465" spans="18:27" ht="14.25">
      <c r="R465" s="41"/>
      <c r="S465" s="41"/>
      <c r="T465" s="41"/>
      <c r="U465" s="41"/>
      <c r="V465" s="41"/>
      <c r="W465" s="41"/>
      <c r="X465" s="39"/>
      <c r="Y465" s="39"/>
      <c r="Z465" s="39"/>
      <c r="AA465" s="39"/>
    </row>
    <row r="466" spans="18:27" ht="14.25">
      <c r="R466" s="41"/>
      <c r="S466" s="41"/>
      <c r="T466" s="41"/>
      <c r="U466" s="41"/>
      <c r="V466" s="41"/>
      <c r="W466" s="41"/>
      <c r="X466" s="39"/>
      <c r="Y466" s="39"/>
      <c r="Z466" s="39"/>
      <c r="AA466" s="39"/>
    </row>
    <row r="467" spans="18:27" ht="14.25">
      <c r="R467" s="41"/>
      <c r="S467" s="41"/>
      <c r="T467" s="41"/>
      <c r="U467" s="41"/>
      <c r="V467" s="41"/>
      <c r="W467" s="41"/>
      <c r="X467" s="39"/>
      <c r="Y467" s="39"/>
      <c r="Z467" s="39"/>
      <c r="AA467" s="39"/>
    </row>
    <row r="468" spans="18:27" ht="14.25">
      <c r="R468" s="41"/>
      <c r="S468" s="41"/>
      <c r="T468" s="41"/>
      <c r="U468" s="41"/>
      <c r="V468" s="41"/>
      <c r="W468" s="41"/>
      <c r="X468" s="39"/>
      <c r="Y468" s="39"/>
      <c r="Z468" s="39"/>
      <c r="AA468" s="39"/>
    </row>
    <row r="469" spans="18:27" ht="14.25">
      <c r="R469" s="41"/>
      <c r="S469" s="41"/>
      <c r="T469" s="41"/>
      <c r="U469" s="41"/>
      <c r="V469" s="41"/>
      <c r="W469" s="41"/>
      <c r="X469" s="39"/>
      <c r="Y469" s="39"/>
      <c r="Z469" s="39"/>
      <c r="AA469" s="39"/>
    </row>
    <row r="470" spans="18:27" ht="14.25">
      <c r="R470" s="41"/>
      <c r="S470" s="41"/>
      <c r="T470" s="41"/>
      <c r="U470" s="41"/>
      <c r="V470" s="41"/>
      <c r="W470" s="41"/>
      <c r="X470" s="39"/>
      <c r="Y470" s="39"/>
      <c r="Z470" s="39"/>
      <c r="AA470" s="39"/>
    </row>
    <row r="471" spans="18:27" ht="14.25">
      <c r="R471" s="41"/>
      <c r="S471" s="41"/>
      <c r="T471" s="41"/>
      <c r="U471" s="41"/>
      <c r="V471" s="41"/>
      <c r="W471" s="41"/>
      <c r="X471" s="39"/>
      <c r="Y471" s="39"/>
      <c r="Z471" s="39"/>
      <c r="AA471" s="39"/>
    </row>
    <row r="472" spans="18:27" ht="14.25">
      <c r="R472" s="41"/>
      <c r="S472" s="41"/>
      <c r="T472" s="41"/>
      <c r="U472" s="41"/>
      <c r="V472" s="41"/>
      <c r="W472" s="41"/>
      <c r="X472" s="39"/>
      <c r="Y472" s="39"/>
      <c r="Z472" s="39"/>
      <c r="AA472" s="39"/>
    </row>
    <row r="473" spans="18:27" ht="14.25">
      <c r="R473" s="41"/>
      <c r="S473" s="41"/>
      <c r="T473" s="41"/>
      <c r="U473" s="41"/>
      <c r="V473" s="41"/>
      <c r="W473" s="41"/>
      <c r="X473" s="39"/>
      <c r="Y473" s="39"/>
      <c r="Z473" s="39"/>
      <c r="AA473" s="39"/>
    </row>
    <row r="474" spans="18:27" ht="14.25">
      <c r="R474" s="41"/>
      <c r="S474" s="41"/>
      <c r="T474" s="41"/>
      <c r="U474" s="41"/>
      <c r="V474" s="41"/>
      <c r="W474" s="41"/>
      <c r="X474" s="39"/>
      <c r="Y474" s="39"/>
      <c r="Z474" s="39"/>
      <c r="AA474" s="39"/>
    </row>
    <row r="475" spans="18:27" ht="14.25">
      <c r="R475" s="41"/>
      <c r="S475" s="41"/>
      <c r="T475" s="41"/>
      <c r="U475" s="41"/>
      <c r="V475" s="41"/>
      <c r="W475" s="41"/>
      <c r="X475" s="39"/>
      <c r="Y475" s="39"/>
      <c r="Z475" s="39"/>
      <c r="AA475" s="39"/>
    </row>
    <row r="476" spans="18:27" ht="14.25">
      <c r="R476" s="41"/>
      <c r="S476" s="41"/>
      <c r="T476" s="41"/>
      <c r="U476" s="41"/>
      <c r="V476" s="41"/>
      <c r="W476" s="41"/>
      <c r="X476" s="39"/>
      <c r="Y476" s="39"/>
      <c r="Z476" s="39"/>
      <c r="AA476" s="39"/>
    </row>
    <row r="477" spans="18:27" ht="14.25">
      <c r="R477" s="41"/>
      <c r="S477" s="41"/>
      <c r="T477" s="41"/>
      <c r="U477" s="41"/>
      <c r="V477" s="41"/>
      <c r="W477" s="41"/>
      <c r="X477" s="39"/>
      <c r="Y477" s="39"/>
      <c r="Z477" s="39"/>
      <c r="AA477" s="39"/>
    </row>
    <row r="478" spans="18:27" ht="14.25">
      <c r="R478" s="41"/>
      <c r="S478" s="41"/>
      <c r="T478" s="41"/>
      <c r="U478" s="41"/>
      <c r="V478" s="41"/>
      <c r="W478" s="41"/>
      <c r="X478" s="39"/>
      <c r="Y478" s="39"/>
      <c r="Z478" s="39"/>
      <c r="AA478" s="39"/>
    </row>
    <row r="479" spans="18:27" ht="14.25">
      <c r="R479" s="41"/>
      <c r="S479" s="41"/>
      <c r="T479" s="41"/>
      <c r="U479" s="41"/>
      <c r="V479" s="41"/>
      <c r="W479" s="41"/>
      <c r="X479" s="39"/>
      <c r="Y479" s="39"/>
      <c r="Z479" s="39"/>
      <c r="AA479" s="39"/>
    </row>
    <row r="480" spans="18:27" ht="14.25">
      <c r="R480" s="41"/>
      <c r="S480" s="41"/>
      <c r="T480" s="41"/>
      <c r="U480" s="41"/>
      <c r="V480" s="41"/>
      <c r="W480" s="41"/>
      <c r="X480" s="39"/>
      <c r="Y480" s="39"/>
      <c r="Z480" s="39"/>
      <c r="AA480" s="39"/>
    </row>
    <row r="481" spans="18:27" ht="14.25">
      <c r="R481" s="41"/>
      <c r="S481" s="41"/>
      <c r="T481" s="41"/>
      <c r="U481" s="41"/>
      <c r="V481" s="41"/>
      <c r="W481" s="41"/>
      <c r="X481" s="39"/>
      <c r="Y481" s="39"/>
      <c r="Z481" s="39"/>
      <c r="AA481" s="39"/>
    </row>
    <row r="482" spans="18:27" ht="14.25">
      <c r="R482" s="41"/>
      <c r="S482" s="41"/>
      <c r="T482" s="41"/>
      <c r="U482" s="41"/>
      <c r="V482" s="41"/>
      <c r="W482" s="41"/>
      <c r="X482" s="39"/>
      <c r="Y482" s="39"/>
      <c r="Z482" s="39"/>
      <c r="AA482" s="39"/>
    </row>
    <row r="483" spans="18:27" ht="14.25">
      <c r="R483" s="41"/>
      <c r="S483" s="41"/>
      <c r="T483" s="41"/>
      <c r="U483" s="41"/>
      <c r="V483" s="41"/>
      <c r="W483" s="41"/>
      <c r="X483" s="39"/>
      <c r="Y483" s="39"/>
      <c r="Z483" s="39"/>
      <c r="AA483" s="39"/>
    </row>
    <row r="484" spans="18:27" ht="14.25">
      <c r="R484" s="41"/>
      <c r="S484" s="41"/>
      <c r="T484" s="41"/>
      <c r="U484" s="41"/>
      <c r="V484" s="41"/>
      <c r="W484" s="41"/>
      <c r="X484" s="39"/>
      <c r="Y484" s="39"/>
      <c r="Z484" s="39"/>
      <c r="AA484" s="39"/>
    </row>
    <row r="485" spans="18:27" ht="14.25">
      <c r="R485" s="41"/>
      <c r="S485" s="41"/>
      <c r="T485" s="41"/>
      <c r="U485" s="41"/>
      <c r="V485" s="41"/>
      <c r="W485" s="41"/>
      <c r="X485" s="39"/>
      <c r="Y485" s="39"/>
      <c r="Z485" s="39"/>
      <c r="AA485" s="39"/>
    </row>
    <row r="486" spans="18:27" ht="14.25">
      <c r="R486" s="41"/>
      <c r="S486" s="41"/>
      <c r="T486" s="41"/>
      <c r="U486" s="41"/>
      <c r="V486" s="41"/>
      <c r="W486" s="41"/>
      <c r="X486" s="39"/>
      <c r="Y486" s="39"/>
      <c r="Z486" s="39"/>
      <c r="AA486" s="39"/>
    </row>
    <row r="487" spans="18:27" ht="14.25">
      <c r="R487" s="41"/>
      <c r="S487" s="41"/>
      <c r="T487" s="41"/>
      <c r="U487" s="41"/>
      <c r="V487" s="41"/>
      <c r="W487" s="41"/>
      <c r="X487" s="39"/>
      <c r="Y487" s="39"/>
      <c r="Z487" s="39"/>
      <c r="AA487" s="39"/>
    </row>
    <row r="488" spans="18:27" ht="14.25">
      <c r="R488" s="41"/>
      <c r="S488" s="41"/>
      <c r="T488" s="41"/>
      <c r="U488" s="41"/>
      <c r="V488" s="41"/>
      <c r="W488" s="41"/>
      <c r="X488" s="39"/>
      <c r="Y488" s="39"/>
      <c r="Z488" s="39"/>
      <c r="AA488" s="39"/>
    </row>
    <row r="489" spans="18:27" ht="14.25">
      <c r="R489" s="41"/>
      <c r="S489" s="41"/>
      <c r="T489" s="41"/>
      <c r="U489" s="41"/>
      <c r="V489" s="41"/>
      <c r="W489" s="41"/>
      <c r="X489" s="39"/>
      <c r="Y489" s="39"/>
      <c r="Z489" s="39"/>
      <c r="AA489" s="39"/>
    </row>
    <row r="490" spans="18:27" ht="14.25">
      <c r="R490" s="41"/>
      <c r="S490" s="41"/>
      <c r="T490" s="41"/>
      <c r="U490" s="41"/>
      <c r="V490" s="41"/>
      <c r="W490" s="41"/>
      <c r="X490" s="39"/>
      <c r="Y490" s="39"/>
      <c r="Z490" s="39"/>
      <c r="AA490" s="39"/>
    </row>
    <row r="491" spans="18:27" ht="14.25">
      <c r="R491" s="41"/>
      <c r="S491" s="41"/>
      <c r="T491" s="41"/>
      <c r="U491" s="41"/>
      <c r="V491" s="41"/>
      <c r="W491" s="41"/>
      <c r="X491" s="39"/>
      <c r="Y491" s="39"/>
      <c r="Z491" s="39"/>
      <c r="AA491" s="39"/>
    </row>
    <row r="492" spans="18:27" ht="14.25">
      <c r="R492" s="41"/>
      <c r="S492" s="41"/>
      <c r="T492" s="41"/>
      <c r="U492" s="41"/>
      <c r="V492" s="41"/>
      <c r="W492" s="41"/>
      <c r="X492" s="39"/>
      <c r="Y492" s="39"/>
      <c r="Z492" s="39"/>
      <c r="AA492" s="39"/>
    </row>
    <row r="493" spans="18:27" ht="14.25">
      <c r="R493" s="41"/>
      <c r="S493" s="41"/>
      <c r="T493" s="41"/>
      <c r="U493" s="41"/>
      <c r="V493" s="41"/>
      <c r="W493" s="41"/>
      <c r="X493" s="39"/>
      <c r="Y493" s="39"/>
      <c r="Z493" s="39"/>
      <c r="AA493" s="39"/>
    </row>
    <row r="494" spans="18:27" ht="14.25">
      <c r="R494" s="41"/>
      <c r="S494" s="41"/>
      <c r="T494" s="41"/>
      <c r="U494" s="41"/>
      <c r="V494" s="41"/>
      <c r="W494" s="41"/>
      <c r="X494" s="39"/>
      <c r="Y494" s="39"/>
      <c r="Z494" s="39"/>
      <c r="AA494" s="39"/>
    </row>
    <row r="495" spans="18:27" ht="14.25">
      <c r="R495" s="41"/>
      <c r="S495" s="41"/>
      <c r="T495" s="41"/>
      <c r="U495" s="41"/>
      <c r="V495" s="41"/>
      <c r="W495" s="41"/>
      <c r="X495" s="39"/>
      <c r="Y495" s="39"/>
      <c r="Z495" s="39"/>
      <c r="AA495" s="39"/>
    </row>
    <row r="496" spans="18:27" ht="14.25">
      <c r="R496" s="41"/>
      <c r="S496" s="41"/>
      <c r="T496" s="41"/>
      <c r="U496" s="41"/>
      <c r="V496" s="41"/>
      <c r="W496" s="41"/>
      <c r="X496" s="39"/>
      <c r="Y496" s="39"/>
      <c r="Z496" s="39"/>
      <c r="AA496" s="39"/>
    </row>
    <row r="497" spans="18:27" ht="14.25">
      <c r="R497" s="41"/>
      <c r="S497" s="41"/>
      <c r="T497" s="41"/>
      <c r="U497" s="41"/>
      <c r="V497" s="41"/>
      <c r="W497" s="41"/>
      <c r="X497" s="39"/>
      <c r="Y497" s="39"/>
      <c r="Z497" s="39"/>
      <c r="AA497" s="39"/>
    </row>
    <row r="498" spans="18:27" ht="14.25">
      <c r="R498" s="41"/>
      <c r="S498" s="41"/>
      <c r="T498" s="41"/>
      <c r="U498" s="41"/>
      <c r="V498" s="41"/>
      <c r="W498" s="41"/>
      <c r="X498" s="39"/>
      <c r="Y498" s="39"/>
      <c r="Z498" s="39"/>
      <c r="AA498" s="39"/>
    </row>
    <row r="499" spans="18:27" ht="14.25">
      <c r="R499" s="41"/>
      <c r="S499" s="41"/>
      <c r="T499" s="41"/>
      <c r="U499" s="41"/>
      <c r="V499" s="41"/>
      <c r="W499" s="41"/>
      <c r="X499" s="39"/>
      <c r="Y499" s="39"/>
      <c r="Z499" s="39"/>
      <c r="AA499" s="39"/>
    </row>
    <row r="500" spans="18:27" ht="14.25">
      <c r="R500" s="41"/>
      <c r="S500" s="41"/>
      <c r="T500" s="41"/>
      <c r="U500" s="41"/>
      <c r="V500" s="41"/>
      <c r="W500" s="41"/>
      <c r="X500" s="39"/>
      <c r="Y500" s="39"/>
      <c r="Z500" s="39"/>
      <c r="AA500" s="39"/>
    </row>
    <row r="501" spans="18:27" ht="14.25">
      <c r="R501" s="41"/>
      <c r="S501" s="41"/>
      <c r="T501" s="41"/>
      <c r="U501" s="41"/>
      <c r="V501" s="41"/>
      <c r="W501" s="41"/>
      <c r="X501" s="39"/>
      <c r="Y501" s="39"/>
      <c r="Z501" s="39"/>
      <c r="AA501" s="39"/>
    </row>
    <row r="502" spans="18:27" ht="14.25">
      <c r="R502" s="41"/>
      <c r="S502" s="41"/>
      <c r="T502" s="41"/>
      <c r="U502" s="41"/>
      <c r="V502" s="41"/>
      <c r="W502" s="41"/>
      <c r="X502" s="39"/>
      <c r="Y502" s="39"/>
      <c r="Z502" s="39"/>
      <c r="AA502" s="39"/>
    </row>
    <row r="503" spans="18:27" ht="14.25">
      <c r="R503" s="41"/>
      <c r="S503" s="41"/>
      <c r="T503" s="41"/>
      <c r="U503" s="41"/>
      <c r="V503" s="41"/>
      <c r="W503" s="41"/>
      <c r="X503" s="39"/>
      <c r="Y503" s="39"/>
      <c r="Z503" s="39"/>
      <c r="AA503" s="39"/>
    </row>
    <row r="504" spans="18:27" ht="14.25">
      <c r="R504" s="41"/>
      <c r="S504" s="41"/>
      <c r="T504" s="41"/>
      <c r="U504" s="41"/>
      <c r="V504" s="41"/>
      <c r="W504" s="41"/>
      <c r="X504" s="39"/>
      <c r="Y504" s="39"/>
      <c r="Z504" s="39"/>
      <c r="AA504" s="39"/>
    </row>
    <row r="505" spans="18:27" ht="14.25">
      <c r="R505" s="41"/>
      <c r="S505" s="41"/>
      <c r="T505" s="41"/>
      <c r="U505" s="41"/>
      <c r="V505" s="41"/>
      <c r="W505" s="41"/>
      <c r="X505" s="39"/>
      <c r="Y505" s="39"/>
      <c r="Z505" s="39"/>
      <c r="AA505" s="39"/>
    </row>
    <row r="506" spans="18:27" ht="14.25">
      <c r="R506" s="41"/>
      <c r="S506" s="41"/>
      <c r="T506" s="41"/>
      <c r="U506" s="41"/>
      <c r="V506" s="41"/>
      <c r="W506" s="41"/>
      <c r="X506" s="39"/>
      <c r="Y506" s="39"/>
      <c r="Z506" s="39"/>
      <c r="AA506" s="39"/>
    </row>
    <row r="507" spans="18:27" ht="14.25">
      <c r="R507" s="41"/>
      <c r="S507" s="41"/>
      <c r="T507" s="41"/>
      <c r="U507" s="41"/>
      <c r="V507" s="41"/>
      <c r="W507" s="41"/>
      <c r="X507" s="39"/>
      <c r="Y507" s="39"/>
      <c r="Z507" s="39"/>
      <c r="AA507" s="39"/>
    </row>
    <row r="508" spans="18:27" ht="14.25">
      <c r="R508" s="41"/>
      <c r="S508" s="41"/>
      <c r="T508" s="41"/>
      <c r="U508" s="41"/>
      <c r="V508" s="41"/>
      <c r="W508" s="41"/>
      <c r="X508" s="39"/>
      <c r="Y508" s="39"/>
      <c r="Z508" s="39"/>
      <c r="AA508" s="39"/>
    </row>
    <row r="509" spans="18:27" ht="14.25">
      <c r="R509" s="41"/>
      <c r="S509" s="41"/>
      <c r="T509" s="41"/>
      <c r="U509" s="41"/>
      <c r="V509" s="41"/>
      <c r="W509" s="41"/>
      <c r="X509" s="39"/>
      <c r="Y509" s="39"/>
      <c r="Z509" s="39"/>
      <c r="AA509" s="39"/>
    </row>
    <row r="510" spans="18:27" ht="14.25">
      <c r="R510" s="41"/>
      <c r="S510" s="41"/>
      <c r="T510" s="41"/>
      <c r="U510" s="41"/>
      <c r="V510" s="41"/>
      <c r="W510" s="41"/>
      <c r="X510" s="39"/>
      <c r="Y510" s="39"/>
      <c r="Z510" s="39"/>
      <c r="AA510" s="39"/>
    </row>
    <row r="511" spans="18:27" ht="14.25">
      <c r="R511" s="41"/>
      <c r="S511" s="41"/>
      <c r="T511" s="41"/>
      <c r="U511" s="41"/>
      <c r="V511" s="41"/>
      <c r="W511" s="41"/>
      <c r="X511" s="39"/>
      <c r="Y511" s="39"/>
      <c r="Z511" s="39"/>
      <c r="AA511" s="39"/>
    </row>
    <row r="512" spans="18:27" ht="14.25">
      <c r="R512" s="41"/>
      <c r="S512" s="41"/>
      <c r="T512" s="41"/>
      <c r="U512" s="41"/>
      <c r="V512" s="41"/>
      <c r="W512" s="41"/>
      <c r="X512" s="39"/>
      <c r="Y512" s="39"/>
      <c r="Z512" s="39"/>
      <c r="AA512" s="39"/>
    </row>
    <row r="513" spans="18:27" ht="14.25">
      <c r="R513" s="41"/>
      <c r="S513" s="41"/>
      <c r="T513" s="41"/>
      <c r="U513" s="41"/>
      <c r="V513" s="41"/>
      <c r="W513" s="41"/>
      <c r="X513" s="39"/>
      <c r="Y513" s="39"/>
      <c r="Z513" s="39"/>
      <c r="AA513" s="39"/>
    </row>
    <row r="514" spans="18:27" ht="14.25">
      <c r="R514" s="41"/>
      <c r="S514" s="41"/>
      <c r="T514" s="41"/>
      <c r="U514" s="41"/>
      <c r="V514" s="41"/>
      <c r="W514" s="41"/>
      <c r="X514" s="39"/>
      <c r="Y514" s="39"/>
      <c r="Z514" s="39"/>
      <c r="AA514" s="39"/>
    </row>
    <row r="515" spans="18:27" ht="14.25">
      <c r="R515" s="41"/>
      <c r="S515" s="41"/>
      <c r="T515" s="41"/>
      <c r="U515" s="41"/>
      <c r="V515" s="41"/>
      <c r="W515" s="41"/>
      <c r="X515" s="39"/>
      <c r="Y515" s="39"/>
      <c r="Z515" s="39"/>
      <c r="AA515" s="39"/>
    </row>
    <row r="516" spans="18:27" ht="14.25">
      <c r="R516" s="41"/>
      <c r="S516" s="41"/>
      <c r="T516" s="41"/>
      <c r="U516" s="41"/>
      <c r="V516" s="41"/>
      <c r="W516" s="41"/>
      <c r="X516" s="39"/>
      <c r="Y516" s="39"/>
      <c r="Z516" s="39"/>
      <c r="AA516" s="39"/>
    </row>
    <row r="517" spans="18:27" ht="14.25">
      <c r="R517" s="41"/>
      <c r="S517" s="41"/>
      <c r="T517" s="41"/>
      <c r="U517" s="41"/>
      <c r="V517" s="41"/>
      <c r="W517" s="41"/>
      <c r="X517" s="39"/>
      <c r="Y517" s="39"/>
      <c r="Z517" s="39"/>
      <c r="AA517" s="39"/>
    </row>
    <row r="518" spans="18:27" ht="14.25">
      <c r="R518" s="41"/>
      <c r="S518" s="41"/>
      <c r="T518" s="41"/>
      <c r="U518" s="41"/>
      <c r="V518" s="41"/>
      <c r="W518" s="41"/>
      <c r="X518" s="39"/>
      <c r="Y518" s="39"/>
      <c r="Z518" s="39"/>
      <c r="AA518" s="39"/>
    </row>
    <row r="519" spans="18:27" ht="14.25">
      <c r="R519" s="41"/>
      <c r="S519" s="41"/>
      <c r="T519" s="41"/>
      <c r="U519" s="41"/>
      <c r="V519" s="41"/>
      <c r="W519" s="41"/>
      <c r="X519" s="39"/>
      <c r="Y519" s="39"/>
      <c r="Z519" s="39"/>
      <c r="AA519" s="39"/>
    </row>
    <row r="520" spans="18:27" ht="14.25">
      <c r="R520" s="41"/>
      <c r="S520" s="41"/>
      <c r="T520" s="41"/>
      <c r="U520" s="41"/>
      <c r="V520" s="41"/>
      <c r="W520" s="41"/>
      <c r="X520" s="39"/>
      <c r="Y520" s="39"/>
      <c r="Z520" s="39"/>
      <c r="AA520" s="39"/>
    </row>
    <row r="521" spans="18:27" ht="14.25">
      <c r="R521" s="41"/>
      <c r="S521" s="41"/>
      <c r="T521" s="41"/>
      <c r="U521" s="41"/>
      <c r="V521" s="41"/>
      <c r="W521" s="41"/>
      <c r="X521" s="39"/>
      <c r="Y521" s="39"/>
      <c r="Z521" s="39"/>
      <c r="AA521" s="39"/>
    </row>
    <row r="522" spans="18:27" ht="14.25">
      <c r="R522" s="41"/>
      <c r="S522" s="41"/>
      <c r="T522" s="41"/>
      <c r="U522" s="41"/>
      <c r="V522" s="41"/>
      <c r="W522" s="41"/>
      <c r="X522" s="39"/>
      <c r="Y522" s="39"/>
      <c r="Z522" s="39"/>
      <c r="AA522" s="39"/>
    </row>
    <row r="523" spans="18:27" ht="14.25">
      <c r="R523" s="41"/>
      <c r="S523" s="41"/>
      <c r="T523" s="41"/>
      <c r="U523" s="41"/>
      <c r="V523" s="41"/>
      <c r="W523" s="41"/>
      <c r="X523" s="39"/>
      <c r="Y523" s="39"/>
      <c r="Z523" s="39"/>
      <c r="AA523" s="39"/>
    </row>
    <row r="524" spans="18:27" ht="14.25">
      <c r="R524" s="41"/>
      <c r="S524" s="41"/>
      <c r="T524" s="41"/>
      <c r="U524" s="41"/>
      <c r="V524" s="41"/>
      <c r="W524" s="41"/>
      <c r="X524" s="39"/>
      <c r="Y524" s="39"/>
      <c r="Z524" s="39"/>
      <c r="AA524" s="39"/>
    </row>
    <row r="525" spans="18:27" ht="14.25">
      <c r="R525" s="41"/>
      <c r="S525" s="41"/>
      <c r="T525" s="41"/>
      <c r="U525" s="41"/>
      <c r="V525" s="41"/>
      <c r="W525" s="41"/>
      <c r="X525" s="39"/>
      <c r="Y525" s="39"/>
      <c r="Z525" s="39"/>
      <c r="AA525" s="39"/>
    </row>
    <row r="526" spans="18:27" ht="14.25">
      <c r="R526" s="41"/>
      <c r="S526" s="41"/>
      <c r="T526" s="41"/>
      <c r="U526" s="41"/>
      <c r="V526" s="41"/>
      <c r="W526" s="41"/>
      <c r="X526" s="39"/>
      <c r="Y526" s="39"/>
      <c r="Z526" s="39"/>
      <c r="AA526" s="39"/>
    </row>
    <row r="527" spans="18:27" ht="14.25">
      <c r="R527" s="41"/>
      <c r="S527" s="41"/>
      <c r="T527" s="41"/>
      <c r="U527" s="41"/>
      <c r="V527" s="41"/>
      <c r="W527" s="41"/>
      <c r="X527" s="39"/>
      <c r="Y527" s="39"/>
      <c r="Z527" s="39"/>
      <c r="AA527" s="39"/>
    </row>
    <row r="528" spans="18:27" ht="14.25">
      <c r="R528" s="41"/>
      <c r="S528" s="41"/>
      <c r="T528" s="41"/>
      <c r="U528" s="41"/>
      <c r="V528" s="41"/>
      <c r="W528" s="41"/>
      <c r="X528" s="39"/>
      <c r="Y528" s="39"/>
      <c r="Z528" s="39"/>
      <c r="AA528" s="39"/>
    </row>
    <row r="529" spans="18:27" ht="14.25">
      <c r="R529" s="41"/>
      <c r="S529" s="41"/>
      <c r="T529" s="41"/>
      <c r="U529" s="41"/>
      <c r="V529" s="41"/>
      <c r="W529" s="41"/>
      <c r="X529" s="39"/>
      <c r="Y529" s="39"/>
      <c r="Z529" s="39"/>
      <c r="AA529" s="39"/>
    </row>
    <row r="530" spans="18:27" ht="14.25">
      <c r="R530" s="41"/>
      <c r="S530" s="41"/>
      <c r="T530" s="41"/>
      <c r="U530" s="41"/>
      <c r="V530" s="41"/>
      <c r="W530" s="41"/>
      <c r="X530" s="39"/>
      <c r="Y530" s="39"/>
      <c r="Z530" s="39"/>
      <c r="AA530" s="39"/>
    </row>
    <row r="531" spans="18:27" ht="14.25">
      <c r="R531" s="41"/>
      <c r="S531" s="41"/>
      <c r="T531" s="41"/>
      <c r="U531" s="41"/>
      <c r="V531" s="41"/>
      <c r="W531" s="41"/>
      <c r="X531" s="39"/>
      <c r="Y531" s="39"/>
      <c r="Z531" s="39"/>
      <c r="AA531" s="39"/>
    </row>
    <row r="532" spans="18:27" ht="14.25">
      <c r="R532" s="41"/>
      <c r="S532" s="41"/>
      <c r="T532" s="41"/>
      <c r="U532" s="41"/>
      <c r="V532" s="41"/>
      <c r="W532" s="41"/>
      <c r="X532" s="39"/>
      <c r="Y532" s="39"/>
      <c r="Z532" s="39"/>
      <c r="AA532" s="39"/>
    </row>
    <row r="533" spans="18:27" ht="14.25">
      <c r="R533" s="41"/>
      <c r="S533" s="41"/>
      <c r="T533" s="41"/>
      <c r="U533" s="41"/>
      <c r="V533" s="41"/>
      <c r="W533" s="41"/>
      <c r="X533" s="39"/>
      <c r="Y533" s="39"/>
      <c r="Z533" s="39"/>
      <c r="AA533" s="39"/>
    </row>
    <row r="534" spans="18:27" ht="14.25">
      <c r="R534" s="41"/>
      <c r="S534" s="41"/>
      <c r="T534" s="41"/>
      <c r="U534" s="41"/>
      <c r="V534" s="41"/>
      <c r="W534" s="41"/>
      <c r="X534" s="39"/>
      <c r="Y534" s="39"/>
      <c r="Z534" s="39"/>
      <c r="AA534" s="39"/>
    </row>
    <row r="535" spans="18:27" ht="14.25">
      <c r="R535" s="41"/>
      <c r="S535" s="41"/>
      <c r="T535" s="41"/>
      <c r="U535" s="41"/>
      <c r="V535" s="41"/>
      <c r="W535" s="41"/>
      <c r="X535" s="39"/>
      <c r="Y535" s="39"/>
      <c r="Z535" s="39"/>
      <c r="AA535" s="39"/>
    </row>
    <row r="536" spans="18:27" ht="14.25">
      <c r="R536" s="41"/>
      <c r="S536" s="41"/>
      <c r="T536" s="41"/>
      <c r="U536" s="41"/>
      <c r="V536" s="41"/>
      <c r="W536" s="41"/>
      <c r="X536" s="39"/>
      <c r="Y536" s="39"/>
      <c r="Z536" s="39"/>
      <c r="AA536" s="39"/>
    </row>
    <row r="537" spans="18:27" ht="14.25">
      <c r="R537" s="41"/>
      <c r="S537" s="41"/>
      <c r="T537" s="41"/>
      <c r="U537" s="41"/>
      <c r="V537" s="41"/>
      <c r="W537" s="41"/>
      <c r="X537" s="39"/>
      <c r="Y537" s="39"/>
      <c r="Z537" s="39"/>
      <c r="AA537" s="39"/>
    </row>
    <row r="538" spans="18:27" ht="14.25">
      <c r="R538" s="41"/>
      <c r="S538" s="41"/>
      <c r="T538" s="41"/>
      <c r="U538" s="41"/>
      <c r="V538" s="41"/>
      <c r="W538" s="41"/>
      <c r="X538" s="39"/>
      <c r="Y538" s="39"/>
      <c r="Z538" s="39"/>
      <c r="AA538" s="39"/>
    </row>
    <row r="539" spans="18:27" ht="14.25">
      <c r="R539" s="41"/>
      <c r="S539" s="41"/>
      <c r="T539" s="41"/>
      <c r="U539" s="41"/>
      <c r="V539" s="41"/>
      <c r="W539" s="41"/>
      <c r="X539" s="39"/>
      <c r="Y539" s="39"/>
      <c r="Z539" s="39"/>
      <c r="AA539" s="39"/>
    </row>
    <row r="540" spans="18:27" ht="14.25">
      <c r="R540" s="41"/>
      <c r="S540" s="41"/>
      <c r="T540" s="41"/>
      <c r="U540" s="41"/>
      <c r="V540" s="41"/>
      <c r="W540" s="41"/>
      <c r="X540" s="39"/>
      <c r="Y540" s="39"/>
      <c r="Z540" s="39"/>
      <c r="AA540" s="39"/>
    </row>
    <row r="541" spans="18:27" ht="14.25">
      <c r="R541" s="41"/>
      <c r="S541" s="41"/>
      <c r="T541" s="41"/>
      <c r="U541" s="41"/>
      <c r="V541" s="41"/>
      <c r="W541" s="41"/>
      <c r="X541" s="39"/>
      <c r="Y541" s="39"/>
      <c r="Z541" s="39"/>
      <c r="AA541" s="39"/>
    </row>
    <row r="542" spans="18:27" ht="14.25">
      <c r="R542" s="41"/>
      <c r="S542" s="41"/>
      <c r="T542" s="41"/>
      <c r="U542" s="41"/>
      <c r="V542" s="41"/>
      <c r="W542" s="41"/>
      <c r="X542" s="39"/>
      <c r="Y542" s="39"/>
      <c r="Z542" s="39"/>
      <c r="AA542" s="39"/>
    </row>
    <row r="543" spans="18:27" ht="14.25">
      <c r="R543" s="41"/>
      <c r="S543" s="41"/>
      <c r="T543" s="41"/>
      <c r="U543" s="41"/>
      <c r="V543" s="41"/>
      <c r="W543" s="41"/>
      <c r="X543" s="39"/>
      <c r="Y543" s="39"/>
      <c r="Z543" s="39"/>
      <c r="AA543" s="39"/>
    </row>
    <row r="544" spans="18:27" ht="14.25">
      <c r="R544" s="41"/>
      <c r="S544" s="41"/>
      <c r="T544" s="41"/>
      <c r="U544" s="41"/>
      <c r="V544" s="41"/>
      <c r="W544" s="41"/>
      <c r="X544" s="39"/>
      <c r="Y544" s="39"/>
      <c r="Z544" s="39"/>
      <c r="AA544" s="39"/>
    </row>
    <row r="545" spans="18:27" ht="14.25">
      <c r="R545" s="41"/>
      <c r="S545" s="41"/>
      <c r="T545" s="41"/>
      <c r="U545" s="41"/>
      <c r="V545" s="41"/>
      <c r="W545" s="41"/>
      <c r="X545" s="39"/>
      <c r="Y545" s="39"/>
      <c r="Z545" s="39"/>
      <c r="AA545" s="39"/>
    </row>
    <row r="546" spans="18:27" ht="14.25">
      <c r="R546" s="41"/>
      <c r="S546" s="41"/>
      <c r="T546" s="41"/>
      <c r="U546" s="41"/>
      <c r="V546" s="41"/>
      <c r="W546" s="41"/>
      <c r="X546" s="39"/>
      <c r="Y546" s="39"/>
      <c r="Z546" s="39"/>
      <c r="AA546" s="39"/>
    </row>
    <row r="547" spans="18:27" ht="14.25">
      <c r="R547" s="41"/>
      <c r="S547" s="41"/>
      <c r="T547" s="41"/>
      <c r="U547" s="41"/>
      <c r="V547" s="41"/>
      <c r="W547" s="41"/>
      <c r="X547" s="39"/>
      <c r="Y547" s="39"/>
      <c r="Z547" s="39"/>
      <c r="AA547" s="39"/>
    </row>
    <row r="548" spans="18:27" ht="14.25">
      <c r="R548" s="41"/>
      <c r="S548" s="41"/>
      <c r="T548" s="41"/>
      <c r="U548" s="41"/>
      <c r="V548" s="41"/>
      <c r="W548" s="41"/>
      <c r="X548" s="39"/>
      <c r="Y548" s="39"/>
      <c r="Z548" s="39"/>
      <c r="AA548" s="39"/>
    </row>
    <row r="549" spans="18:27" ht="14.25">
      <c r="R549" s="41"/>
      <c r="S549" s="41"/>
      <c r="T549" s="41"/>
      <c r="U549" s="41"/>
      <c r="V549" s="41"/>
      <c r="W549" s="41"/>
      <c r="X549" s="39"/>
      <c r="Y549" s="39"/>
      <c r="Z549" s="39"/>
      <c r="AA549" s="39"/>
    </row>
    <row r="550" spans="18:27" ht="14.25">
      <c r="R550" s="41"/>
      <c r="S550" s="41"/>
      <c r="T550" s="41"/>
      <c r="U550" s="41"/>
      <c r="V550" s="41"/>
      <c r="W550" s="41"/>
      <c r="X550" s="39"/>
      <c r="Y550" s="39"/>
      <c r="Z550" s="39"/>
      <c r="AA550" s="39"/>
    </row>
    <row r="551" spans="18:27" ht="14.25">
      <c r="R551" s="41"/>
      <c r="S551" s="41"/>
      <c r="T551" s="41"/>
      <c r="U551" s="41"/>
      <c r="V551" s="41"/>
      <c r="W551" s="41"/>
      <c r="X551" s="39"/>
      <c r="Y551" s="39"/>
      <c r="Z551" s="39"/>
      <c r="AA551" s="39"/>
    </row>
    <row r="552" spans="18:27" ht="14.25">
      <c r="R552" s="41"/>
      <c r="S552" s="41"/>
      <c r="T552" s="41"/>
      <c r="U552" s="41"/>
      <c r="V552" s="41"/>
      <c r="W552" s="41"/>
      <c r="X552" s="39"/>
      <c r="Y552" s="39"/>
      <c r="Z552" s="39"/>
      <c r="AA552" s="39"/>
    </row>
    <row r="553" spans="18:27" ht="14.25">
      <c r="R553" s="41"/>
      <c r="S553" s="41"/>
      <c r="T553" s="41"/>
      <c r="U553" s="41"/>
      <c r="V553" s="41"/>
      <c r="W553" s="41"/>
      <c r="X553" s="39"/>
      <c r="Y553" s="39"/>
      <c r="Z553" s="39"/>
      <c r="AA553" s="39"/>
    </row>
    <row r="554" spans="18:27" ht="14.25">
      <c r="R554" s="41"/>
      <c r="S554" s="41"/>
      <c r="T554" s="41"/>
      <c r="U554" s="41"/>
      <c r="V554" s="41"/>
      <c r="W554" s="41"/>
      <c r="X554" s="39"/>
      <c r="Y554" s="39"/>
      <c r="Z554" s="39"/>
      <c r="AA554" s="39"/>
    </row>
    <row r="555" spans="18:27" ht="14.25">
      <c r="R555" s="41"/>
      <c r="S555" s="41"/>
      <c r="T555" s="41"/>
      <c r="U555" s="41"/>
      <c r="V555" s="41"/>
      <c r="W555" s="41"/>
      <c r="X555" s="39"/>
      <c r="Y555" s="39"/>
      <c r="Z555" s="39"/>
      <c r="AA555" s="39"/>
    </row>
    <row r="556" spans="18:27" ht="14.25">
      <c r="R556" s="41"/>
      <c r="S556" s="41"/>
      <c r="T556" s="41"/>
      <c r="U556" s="41"/>
      <c r="V556" s="41"/>
      <c r="W556" s="41"/>
      <c r="X556" s="39"/>
      <c r="Y556" s="39"/>
      <c r="Z556" s="39"/>
      <c r="AA556" s="39"/>
    </row>
    <row r="557" spans="18:27" ht="14.25">
      <c r="R557" s="41"/>
      <c r="S557" s="41"/>
      <c r="T557" s="41"/>
      <c r="U557" s="41"/>
      <c r="V557" s="41"/>
      <c r="W557" s="41"/>
      <c r="X557" s="39"/>
      <c r="Y557" s="39"/>
      <c r="Z557" s="39"/>
      <c r="AA557" s="39"/>
    </row>
    <row r="558" spans="18:27" ht="14.25">
      <c r="R558" s="41"/>
      <c r="S558" s="41"/>
      <c r="T558" s="41"/>
      <c r="U558" s="41"/>
      <c r="V558" s="41"/>
      <c r="W558" s="41"/>
      <c r="X558" s="39"/>
      <c r="Y558" s="39"/>
      <c r="Z558" s="39"/>
      <c r="AA558" s="39"/>
    </row>
    <row r="559" spans="18:27" ht="14.25">
      <c r="R559" s="41"/>
      <c r="S559" s="41"/>
      <c r="T559" s="41"/>
      <c r="U559" s="41"/>
      <c r="V559" s="41"/>
      <c r="W559" s="41"/>
      <c r="X559" s="39"/>
      <c r="Y559" s="39"/>
      <c r="Z559" s="39"/>
      <c r="AA559" s="39"/>
    </row>
    <row r="560" spans="18:27" ht="14.25">
      <c r="R560" s="41"/>
      <c r="S560" s="41"/>
      <c r="T560" s="41"/>
      <c r="U560" s="41"/>
      <c r="V560" s="41"/>
      <c r="W560" s="41"/>
      <c r="X560" s="39"/>
      <c r="Y560" s="39"/>
      <c r="Z560" s="39"/>
      <c r="AA560" s="39"/>
    </row>
    <row r="561" spans="18:27" ht="14.25">
      <c r="R561" s="41"/>
      <c r="S561" s="41"/>
      <c r="T561" s="41"/>
      <c r="U561" s="41"/>
      <c r="V561" s="41"/>
      <c r="W561" s="41"/>
      <c r="X561" s="39"/>
      <c r="Y561" s="39"/>
      <c r="Z561" s="39"/>
      <c r="AA561" s="39"/>
    </row>
    <row r="562" spans="18:27" ht="14.25">
      <c r="R562" s="41"/>
      <c r="S562" s="41"/>
      <c r="T562" s="41"/>
      <c r="U562" s="41"/>
      <c r="V562" s="41"/>
      <c r="W562" s="41"/>
      <c r="X562" s="39"/>
      <c r="Y562" s="39"/>
      <c r="Z562" s="39"/>
      <c r="AA562" s="39"/>
    </row>
    <row r="563" spans="18:27" ht="14.25">
      <c r="R563" s="41"/>
      <c r="S563" s="41"/>
      <c r="T563" s="41"/>
      <c r="U563" s="41"/>
      <c r="V563" s="41"/>
      <c r="W563" s="41"/>
      <c r="X563" s="39"/>
      <c r="Y563" s="39"/>
      <c r="Z563" s="39"/>
      <c r="AA563" s="39"/>
    </row>
    <row r="564" spans="18:27" ht="14.25">
      <c r="R564" s="41"/>
      <c r="S564" s="41"/>
      <c r="T564" s="41"/>
      <c r="U564" s="41"/>
      <c r="V564" s="41"/>
      <c r="W564" s="41"/>
      <c r="X564" s="39"/>
      <c r="Y564" s="39"/>
      <c r="Z564" s="39"/>
      <c r="AA564" s="39"/>
    </row>
    <row r="565" spans="18:27" ht="14.25">
      <c r="R565" s="41"/>
      <c r="S565" s="41"/>
      <c r="T565" s="41"/>
      <c r="U565" s="41"/>
      <c r="V565" s="41"/>
      <c r="W565" s="41"/>
      <c r="X565" s="39"/>
      <c r="Y565" s="39"/>
      <c r="Z565" s="39"/>
      <c r="AA565" s="39"/>
    </row>
    <row r="566" spans="18:27" ht="14.25">
      <c r="R566" s="41"/>
      <c r="S566" s="41"/>
      <c r="T566" s="41"/>
      <c r="U566" s="41"/>
      <c r="V566" s="41"/>
      <c r="W566" s="41"/>
      <c r="X566" s="39"/>
      <c r="Y566" s="39"/>
      <c r="Z566" s="39"/>
      <c r="AA566" s="39"/>
    </row>
    <row r="567" spans="18:27" ht="14.25">
      <c r="R567" s="41"/>
      <c r="S567" s="41"/>
      <c r="T567" s="41"/>
      <c r="U567" s="41"/>
      <c r="V567" s="41"/>
      <c r="W567" s="41"/>
      <c r="X567" s="39"/>
      <c r="Y567" s="39"/>
      <c r="Z567" s="39"/>
      <c r="AA567" s="39"/>
    </row>
    <row r="568" spans="18:27" ht="14.25">
      <c r="R568" s="41"/>
      <c r="S568" s="41"/>
      <c r="T568" s="41"/>
      <c r="U568" s="41"/>
      <c r="V568" s="41"/>
      <c r="W568" s="41"/>
      <c r="X568" s="39"/>
      <c r="Y568" s="39"/>
      <c r="Z568" s="39"/>
      <c r="AA568" s="39"/>
    </row>
    <row r="569" spans="18:27" ht="14.25">
      <c r="R569" s="41"/>
      <c r="S569" s="41"/>
      <c r="T569" s="41"/>
      <c r="U569" s="41"/>
      <c r="V569" s="41"/>
      <c r="W569" s="41"/>
      <c r="X569" s="39"/>
      <c r="Y569" s="39"/>
      <c r="Z569" s="39"/>
      <c r="AA569" s="39"/>
    </row>
    <row r="570" spans="18:27" ht="14.25">
      <c r="R570" s="41"/>
      <c r="S570" s="41"/>
      <c r="T570" s="41"/>
      <c r="U570" s="41"/>
      <c r="V570" s="41"/>
      <c r="W570" s="41"/>
      <c r="X570" s="39"/>
      <c r="Y570" s="39"/>
      <c r="Z570" s="39"/>
      <c r="AA570" s="39"/>
    </row>
    <row r="571" spans="18:27" ht="14.25">
      <c r="R571" s="41"/>
      <c r="S571" s="41"/>
      <c r="T571" s="41"/>
      <c r="U571" s="41"/>
      <c r="V571" s="41"/>
      <c r="W571" s="41"/>
      <c r="X571" s="39"/>
      <c r="Y571" s="39"/>
      <c r="Z571" s="39"/>
      <c r="AA571" s="39"/>
    </row>
    <row r="572" spans="18:27" ht="14.25">
      <c r="R572" s="41"/>
      <c r="S572" s="41"/>
      <c r="T572" s="41"/>
      <c r="U572" s="41"/>
      <c r="V572" s="41"/>
      <c r="W572" s="41"/>
      <c r="X572" s="39"/>
      <c r="Y572" s="39"/>
      <c r="Z572" s="39"/>
      <c r="AA572" s="39"/>
    </row>
    <row r="573" spans="18:27" ht="14.25">
      <c r="R573" s="41"/>
      <c r="S573" s="41"/>
      <c r="T573" s="41"/>
      <c r="U573" s="41"/>
      <c r="V573" s="41"/>
      <c r="W573" s="41"/>
      <c r="X573" s="39"/>
      <c r="Y573" s="39"/>
      <c r="Z573" s="39"/>
      <c r="AA573" s="39"/>
    </row>
    <row r="574" spans="18:27" ht="14.25">
      <c r="R574" s="41"/>
      <c r="S574" s="41"/>
      <c r="T574" s="41"/>
      <c r="U574" s="41"/>
      <c r="V574" s="41"/>
      <c r="W574" s="41"/>
      <c r="X574" s="39"/>
      <c r="Y574" s="39"/>
      <c r="Z574" s="39"/>
      <c r="AA574" s="39"/>
    </row>
    <row r="575" spans="18:27" ht="14.25">
      <c r="R575" s="41"/>
      <c r="S575" s="41"/>
      <c r="T575" s="41"/>
      <c r="U575" s="41"/>
      <c r="V575" s="41"/>
      <c r="W575" s="41"/>
      <c r="X575" s="39"/>
      <c r="Y575" s="39"/>
      <c r="Z575" s="39"/>
      <c r="AA575" s="39"/>
    </row>
    <row r="576" spans="18:27" ht="14.25">
      <c r="R576" s="41"/>
      <c r="S576" s="41"/>
      <c r="T576" s="41"/>
      <c r="U576" s="41"/>
      <c r="V576" s="41"/>
      <c r="W576" s="41"/>
      <c r="X576" s="39"/>
      <c r="Y576" s="39"/>
      <c r="Z576" s="39"/>
      <c r="AA576" s="39"/>
    </row>
    <row r="577" spans="18:27" ht="14.25">
      <c r="R577" s="41"/>
      <c r="S577" s="41"/>
      <c r="T577" s="41"/>
      <c r="U577" s="41"/>
      <c r="V577" s="41"/>
      <c r="W577" s="41"/>
      <c r="X577" s="39"/>
      <c r="Y577" s="39"/>
      <c r="Z577" s="39"/>
      <c r="AA577" s="39"/>
    </row>
    <row r="578" spans="18:27" ht="14.25">
      <c r="R578" s="41"/>
      <c r="S578" s="41"/>
      <c r="T578" s="41"/>
      <c r="U578" s="41"/>
      <c r="V578" s="41"/>
      <c r="W578" s="41"/>
      <c r="X578" s="39"/>
      <c r="Y578" s="39"/>
      <c r="Z578" s="39"/>
      <c r="AA578" s="39"/>
    </row>
    <row r="579" spans="18:27" ht="14.25">
      <c r="R579" s="41"/>
      <c r="S579" s="41"/>
      <c r="T579" s="41"/>
      <c r="U579" s="41"/>
      <c r="V579" s="41"/>
      <c r="W579" s="41"/>
      <c r="X579" s="39"/>
      <c r="Y579" s="39"/>
      <c r="Z579" s="39"/>
      <c r="AA579" s="39"/>
    </row>
    <row r="580" spans="18:27" ht="14.25">
      <c r="R580" s="41"/>
      <c r="S580" s="41"/>
      <c r="T580" s="41"/>
      <c r="U580" s="41"/>
      <c r="V580" s="41"/>
      <c r="W580" s="41"/>
      <c r="X580" s="39"/>
      <c r="Y580" s="39"/>
      <c r="Z580" s="39"/>
      <c r="AA580" s="39"/>
    </row>
    <row r="581" spans="18:27" ht="14.25">
      <c r="R581" s="41"/>
      <c r="S581" s="41"/>
      <c r="T581" s="41"/>
      <c r="U581" s="41"/>
      <c r="V581" s="41"/>
      <c r="W581" s="41"/>
      <c r="X581" s="39"/>
      <c r="Y581" s="39"/>
      <c r="Z581" s="39"/>
      <c r="AA581" s="39"/>
    </row>
    <row r="582" spans="18:27" ht="14.25">
      <c r="R582" s="41"/>
      <c r="S582" s="41"/>
      <c r="T582" s="41"/>
      <c r="U582" s="41"/>
      <c r="V582" s="41"/>
      <c r="W582" s="41"/>
      <c r="X582" s="39"/>
      <c r="Y582" s="39"/>
      <c r="Z582" s="39"/>
      <c r="AA582" s="39"/>
    </row>
    <row r="583" spans="18:27" ht="14.25">
      <c r="R583" s="41"/>
      <c r="S583" s="41"/>
      <c r="T583" s="41"/>
      <c r="U583" s="41"/>
      <c r="V583" s="41"/>
      <c r="W583" s="41"/>
      <c r="X583" s="39"/>
      <c r="Y583" s="39"/>
      <c r="Z583" s="39"/>
      <c r="AA583" s="39"/>
    </row>
    <row r="584" spans="18:27" ht="14.25">
      <c r="R584" s="41"/>
      <c r="S584" s="41"/>
      <c r="T584" s="41"/>
      <c r="U584" s="41"/>
      <c r="V584" s="41"/>
      <c r="W584" s="41"/>
      <c r="X584" s="39"/>
      <c r="Y584" s="39"/>
      <c r="Z584" s="39"/>
      <c r="AA584" s="39"/>
    </row>
    <row r="585" spans="18:27" ht="14.25">
      <c r="R585" s="41"/>
      <c r="S585" s="41"/>
      <c r="T585" s="41"/>
      <c r="U585" s="41"/>
      <c r="V585" s="41"/>
      <c r="W585" s="41"/>
      <c r="X585" s="39"/>
      <c r="Y585" s="39"/>
      <c r="Z585" s="39"/>
      <c r="AA585" s="39"/>
    </row>
    <row r="586" spans="18:27" ht="14.25">
      <c r="R586" s="41"/>
      <c r="S586" s="41"/>
      <c r="T586" s="41"/>
      <c r="U586" s="41"/>
      <c r="V586" s="41"/>
      <c r="W586" s="41"/>
      <c r="X586" s="39"/>
      <c r="Y586" s="39"/>
      <c r="Z586" s="39"/>
      <c r="AA586" s="39"/>
    </row>
    <row r="587" spans="18:27" ht="14.25">
      <c r="R587" s="41"/>
      <c r="S587" s="41"/>
      <c r="T587" s="41"/>
      <c r="U587" s="41"/>
      <c r="V587" s="41"/>
      <c r="W587" s="41"/>
      <c r="X587" s="39"/>
      <c r="Y587" s="39"/>
      <c r="Z587" s="39"/>
      <c r="AA587" s="39"/>
    </row>
    <row r="588" spans="18:27" ht="14.25">
      <c r="R588" s="41"/>
      <c r="S588" s="41"/>
      <c r="T588" s="41"/>
      <c r="U588" s="41"/>
      <c r="V588" s="41"/>
      <c r="W588" s="41"/>
      <c r="X588" s="39"/>
      <c r="Y588" s="39"/>
      <c r="Z588" s="39"/>
      <c r="AA588" s="39"/>
    </row>
    <row r="589" spans="18:27" ht="14.25">
      <c r="R589" s="41"/>
      <c r="S589" s="41"/>
      <c r="T589" s="41"/>
      <c r="U589" s="41"/>
      <c r="V589" s="41"/>
      <c r="W589" s="41"/>
      <c r="X589" s="39"/>
      <c r="Y589" s="39"/>
      <c r="Z589" s="39"/>
      <c r="AA589" s="39"/>
    </row>
    <row r="590" spans="18:27" ht="14.25">
      <c r="R590" s="41"/>
      <c r="S590" s="41"/>
      <c r="T590" s="41"/>
      <c r="U590" s="41"/>
      <c r="V590" s="41"/>
      <c r="W590" s="41"/>
      <c r="X590" s="39"/>
      <c r="Y590" s="39"/>
      <c r="Z590" s="39"/>
      <c r="AA590" s="39"/>
    </row>
    <row r="591" spans="18:27" ht="14.25">
      <c r="R591" s="41"/>
      <c r="S591" s="41"/>
      <c r="T591" s="41"/>
      <c r="U591" s="41"/>
      <c r="V591" s="41"/>
      <c r="W591" s="41"/>
      <c r="X591" s="39"/>
      <c r="Y591" s="39"/>
      <c r="Z591" s="39"/>
      <c r="AA591" s="39"/>
    </row>
    <row r="592" spans="18:27" ht="14.25">
      <c r="R592" s="41"/>
      <c r="S592" s="41"/>
      <c r="T592" s="41"/>
      <c r="U592" s="41"/>
      <c r="V592" s="41"/>
      <c r="W592" s="41"/>
      <c r="X592" s="39"/>
      <c r="Y592" s="39"/>
      <c r="Z592" s="39"/>
      <c r="AA592" s="39"/>
    </row>
    <row r="593" spans="18:27" ht="14.25">
      <c r="R593" s="41"/>
      <c r="S593" s="41"/>
      <c r="T593" s="41"/>
      <c r="U593" s="41"/>
      <c r="V593" s="41"/>
      <c r="W593" s="41"/>
      <c r="X593" s="39"/>
      <c r="Y593" s="39"/>
      <c r="Z593" s="39"/>
      <c r="AA593" s="39"/>
    </row>
    <row r="594" spans="18:27" ht="14.25">
      <c r="R594" s="41"/>
      <c r="S594" s="41"/>
      <c r="T594" s="41"/>
      <c r="U594" s="41"/>
      <c r="V594" s="41"/>
      <c r="W594" s="41"/>
      <c r="X594" s="39"/>
      <c r="Y594" s="39"/>
      <c r="Z594" s="39"/>
      <c r="AA594" s="39"/>
    </row>
    <row r="595" spans="18:27" ht="14.25">
      <c r="R595" s="41"/>
      <c r="S595" s="41"/>
      <c r="T595" s="41"/>
      <c r="U595" s="41"/>
      <c r="V595" s="41"/>
      <c r="W595" s="41"/>
      <c r="X595" s="39"/>
      <c r="Y595" s="39"/>
      <c r="Z595" s="39"/>
      <c r="AA595" s="39"/>
    </row>
    <row r="596" spans="18:27" ht="14.25">
      <c r="R596" s="41"/>
      <c r="S596" s="41"/>
      <c r="T596" s="41"/>
      <c r="U596" s="41"/>
      <c r="V596" s="41"/>
      <c r="W596" s="41"/>
      <c r="X596" s="39"/>
      <c r="Y596" s="39"/>
      <c r="Z596" s="39"/>
      <c r="AA596" s="39"/>
    </row>
    <row r="597" spans="18:27" ht="14.25">
      <c r="R597" s="41"/>
      <c r="S597" s="41"/>
      <c r="T597" s="41"/>
      <c r="U597" s="41"/>
      <c r="V597" s="41"/>
      <c r="W597" s="41"/>
      <c r="X597" s="39"/>
      <c r="Y597" s="39"/>
      <c r="Z597" s="39"/>
      <c r="AA597" s="39"/>
    </row>
    <row r="598" spans="18:27" ht="14.25">
      <c r="R598" s="41"/>
      <c r="S598" s="41"/>
      <c r="T598" s="41"/>
      <c r="U598" s="41"/>
      <c r="V598" s="41"/>
      <c r="W598" s="41"/>
      <c r="X598" s="39"/>
      <c r="Y598" s="39"/>
      <c r="Z598" s="39"/>
      <c r="AA598" s="39"/>
    </row>
    <row r="599" spans="18:27" ht="14.25">
      <c r="R599" s="41"/>
      <c r="S599" s="41"/>
      <c r="T599" s="41"/>
      <c r="U599" s="41"/>
      <c r="V599" s="41"/>
      <c r="W599" s="41"/>
      <c r="X599" s="39"/>
      <c r="Y599" s="39"/>
      <c r="Z599" s="39"/>
      <c r="AA599" s="39"/>
    </row>
    <row r="600" spans="18:27" ht="14.25">
      <c r="R600" s="41"/>
      <c r="S600" s="41"/>
      <c r="T600" s="41"/>
      <c r="U600" s="41"/>
      <c r="V600" s="41"/>
      <c r="W600" s="41"/>
      <c r="X600" s="39"/>
      <c r="Y600" s="39"/>
      <c r="Z600" s="39"/>
      <c r="AA600" s="39"/>
    </row>
    <row r="601" spans="18:27" ht="14.25">
      <c r="R601" s="41"/>
      <c r="S601" s="41"/>
      <c r="T601" s="41"/>
      <c r="U601" s="41"/>
      <c r="V601" s="41"/>
      <c r="W601" s="41"/>
      <c r="X601" s="39"/>
      <c r="Y601" s="39"/>
      <c r="Z601" s="39"/>
      <c r="AA601" s="39"/>
    </row>
    <row r="602" spans="18:27" ht="14.25">
      <c r="R602" s="41"/>
      <c r="S602" s="41"/>
      <c r="T602" s="41"/>
      <c r="U602" s="41"/>
      <c r="V602" s="41"/>
      <c r="W602" s="41"/>
      <c r="X602" s="39"/>
      <c r="Y602" s="39"/>
      <c r="Z602" s="39"/>
      <c r="AA602" s="39"/>
    </row>
    <row r="603" spans="18:27" ht="14.25">
      <c r="R603" s="41"/>
      <c r="S603" s="41"/>
      <c r="T603" s="41"/>
      <c r="U603" s="41"/>
      <c r="V603" s="41"/>
      <c r="W603" s="41"/>
      <c r="X603" s="39"/>
      <c r="Y603" s="39"/>
      <c r="Z603" s="39"/>
      <c r="AA603" s="39"/>
    </row>
    <row r="604" spans="18:27" ht="14.25">
      <c r="R604" s="41"/>
      <c r="S604" s="41"/>
      <c r="T604" s="41"/>
      <c r="U604" s="41"/>
      <c r="V604" s="41"/>
      <c r="W604" s="41"/>
      <c r="X604" s="39"/>
      <c r="Y604" s="39"/>
      <c r="Z604" s="39"/>
      <c r="AA604" s="39"/>
    </row>
    <row r="605" spans="18:27" ht="14.25">
      <c r="R605" s="41"/>
      <c r="S605" s="41"/>
      <c r="T605" s="41"/>
      <c r="U605" s="41"/>
      <c r="V605" s="41"/>
      <c r="W605" s="41"/>
      <c r="X605" s="39"/>
      <c r="Y605" s="39"/>
      <c r="Z605" s="39"/>
      <c r="AA605" s="39"/>
    </row>
    <row r="606" spans="18:27" ht="14.25">
      <c r="R606" s="41"/>
      <c r="S606" s="41"/>
      <c r="T606" s="41"/>
      <c r="U606" s="41"/>
      <c r="V606" s="41"/>
      <c r="W606" s="41"/>
      <c r="X606" s="39"/>
      <c r="Y606" s="39"/>
      <c r="Z606" s="39"/>
      <c r="AA606" s="39"/>
    </row>
    <row r="607" spans="18:27" ht="14.25">
      <c r="R607" s="41"/>
      <c r="S607" s="41"/>
      <c r="T607" s="41"/>
      <c r="U607" s="41"/>
      <c r="V607" s="41"/>
      <c r="W607" s="41"/>
      <c r="X607" s="39"/>
      <c r="Y607" s="39"/>
      <c r="Z607" s="39"/>
      <c r="AA607" s="39"/>
    </row>
    <row r="608" spans="18:27" ht="14.25">
      <c r="R608" s="41"/>
      <c r="S608" s="41"/>
      <c r="T608" s="41"/>
      <c r="U608" s="41"/>
      <c r="V608" s="41"/>
      <c r="W608" s="41"/>
      <c r="X608" s="39"/>
      <c r="Y608" s="39"/>
      <c r="Z608" s="39"/>
      <c r="AA608" s="39"/>
    </row>
    <row r="609" spans="18:27" ht="14.25">
      <c r="R609" s="41"/>
      <c r="S609" s="41"/>
      <c r="T609" s="41"/>
      <c r="U609" s="41"/>
      <c r="V609" s="41"/>
      <c r="W609" s="41"/>
      <c r="X609" s="39"/>
      <c r="Y609" s="39"/>
      <c r="Z609" s="39"/>
      <c r="AA609" s="39"/>
    </row>
    <row r="610" spans="18:27" ht="14.25">
      <c r="R610" s="41"/>
      <c r="S610" s="41"/>
      <c r="T610" s="41"/>
      <c r="U610" s="41"/>
      <c r="V610" s="41"/>
      <c r="W610" s="41"/>
      <c r="X610" s="39"/>
      <c r="Y610" s="39"/>
      <c r="Z610" s="39"/>
      <c r="AA610" s="39"/>
    </row>
    <row r="611" spans="18:27" ht="14.25">
      <c r="R611" s="41"/>
      <c r="S611" s="41"/>
      <c r="T611" s="41"/>
      <c r="U611" s="41"/>
      <c r="V611" s="41"/>
      <c r="W611" s="41"/>
      <c r="X611" s="39"/>
      <c r="Y611" s="39"/>
      <c r="Z611" s="39"/>
      <c r="AA611" s="39"/>
    </row>
    <row r="612" spans="18:27" ht="14.25">
      <c r="R612" s="41"/>
      <c r="S612" s="41"/>
      <c r="T612" s="41"/>
      <c r="U612" s="41"/>
      <c r="V612" s="41"/>
      <c r="W612" s="41"/>
      <c r="X612" s="39"/>
      <c r="Y612" s="39"/>
      <c r="Z612" s="39"/>
      <c r="AA612" s="39"/>
    </row>
    <row r="613" spans="18:27" ht="14.25">
      <c r="R613" s="41"/>
      <c r="S613" s="41"/>
      <c r="T613" s="41"/>
      <c r="U613" s="41"/>
      <c r="V613" s="41"/>
      <c r="W613" s="41"/>
      <c r="X613" s="39"/>
      <c r="Y613" s="39"/>
      <c r="Z613" s="39"/>
      <c r="AA613" s="39"/>
    </row>
    <row r="614" spans="18:27" ht="14.25">
      <c r="R614" s="41"/>
      <c r="S614" s="41"/>
      <c r="T614" s="41"/>
      <c r="U614" s="41"/>
      <c r="V614" s="41"/>
      <c r="W614" s="41"/>
      <c r="X614" s="39"/>
      <c r="Y614" s="39"/>
      <c r="Z614" s="39"/>
      <c r="AA614" s="39"/>
    </row>
    <row r="615" spans="18:27" ht="14.25">
      <c r="R615" s="41"/>
      <c r="S615" s="41"/>
      <c r="T615" s="41"/>
      <c r="U615" s="41"/>
      <c r="V615" s="41"/>
      <c r="W615" s="41"/>
      <c r="X615" s="39"/>
      <c r="Y615" s="39"/>
      <c r="Z615" s="39"/>
      <c r="AA615" s="39"/>
    </row>
    <row r="616" spans="18:27" ht="14.25">
      <c r="R616" s="41"/>
      <c r="S616" s="41"/>
      <c r="T616" s="41"/>
      <c r="U616" s="41"/>
      <c r="V616" s="41"/>
      <c r="W616" s="41"/>
      <c r="X616" s="39"/>
      <c r="Y616" s="39"/>
      <c r="Z616" s="39"/>
      <c r="AA616" s="39"/>
    </row>
    <row r="617" spans="18:27" ht="14.25">
      <c r="R617" s="41"/>
      <c r="S617" s="41"/>
      <c r="T617" s="41"/>
      <c r="U617" s="41"/>
      <c r="V617" s="41"/>
      <c r="W617" s="41"/>
      <c r="X617" s="39"/>
      <c r="Y617" s="39"/>
      <c r="Z617" s="39"/>
      <c r="AA617" s="39"/>
    </row>
    <row r="618" spans="18:27" ht="14.25">
      <c r="R618" s="41"/>
      <c r="S618" s="41"/>
      <c r="T618" s="41"/>
      <c r="U618" s="41"/>
      <c r="V618" s="41"/>
      <c r="W618" s="41"/>
      <c r="X618" s="39"/>
      <c r="Y618" s="39"/>
      <c r="Z618" s="39"/>
      <c r="AA618" s="39"/>
    </row>
    <row r="619" spans="18:27" ht="14.25">
      <c r="R619" s="41"/>
      <c r="S619" s="41"/>
      <c r="T619" s="41"/>
      <c r="U619" s="41"/>
      <c r="V619" s="41"/>
      <c r="W619" s="41"/>
      <c r="X619" s="39"/>
      <c r="Y619" s="39"/>
      <c r="Z619" s="39"/>
      <c r="AA619" s="39"/>
    </row>
    <row r="620" spans="18:27" ht="14.25">
      <c r="R620" s="41"/>
      <c r="S620" s="41"/>
      <c r="T620" s="41"/>
      <c r="U620" s="41"/>
      <c r="V620" s="41"/>
      <c r="W620" s="41"/>
      <c r="X620" s="39"/>
      <c r="Y620" s="39"/>
      <c r="Z620" s="39"/>
      <c r="AA620" s="39"/>
    </row>
    <row r="621" spans="18:27" ht="14.25">
      <c r="R621" s="41"/>
      <c r="S621" s="41"/>
      <c r="T621" s="41"/>
      <c r="U621" s="41"/>
      <c r="V621" s="41"/>
      <c r="W621" s="41"/>
      <c r="X621" s="39"/>
      <c r="Y621" s="39"/>
      <c r="Z621" s="39"/>
      <c r="AA621" s="39"/>
    </row>
    <row r="622" spans="18:27" ht="14.25">
      <c r="R622" s="41"/>
      <c r="S622" s="41"/>
      <c r="T622" s="41"/>
      <c r="U622" s="41"/>
      <c r="V622" s="41"/>
      <c r="W622" s="41"/>
      <c r="X622" s="39"/>
      <c r="Y622" s="39"/>
      <c r="Z622" s="39"/>
      <c r="AA622" s="39"/>
    </row>
    <row r="623" spans="18:27" ht="14.25">
      <c r="R623" s="41"/>
      <c r="S623" s="41"/>
      <c r="T623" s="41"/>
      <c r="U623" s="41"/>
      <c r="V623" s="41"/>
      <c r="W623" s="41"/>
      <c r="X623" s="39"/>
      <c r="Y623" s="39"/>
      <c r="Z623" s="39"/>
      <c r="AA623" s="39"/>
    </row>
    <row r="624" spans="18:27" ht="14.25">
      <c r="R624" s="41"/>
      <c r="S624" s="41"/>
      <c r="T624" s="41"/>
      <c r="U624" s="41"/>
      <c r="V624" s="41"/>
      <c r="W624" s="41"/>
      <c r="X624" s="39"/>
      <c r="Y624" s="39"/>
      <c r="Z624" s="39"/>
      <c r="AA624" s="39"/>
    </row>
    <row r="625" spans="18:27" ht="14.25">
      <c r="R625" s="41"/>
      <c r="S625" s="41"/>
      <c r="T625" s="41"/>
      <c r="U625" s="41"/>
      <c r="V625" s="41"/>
      <c r="W625" s="41"/>
      <c r="X625" s="39"/>
      <c r="Y625" s="39"/>
      <c r="Z625" s="39"/>
      <c r="AA625" s="39"/>
    </row>
    <row r="626" spans="18:27" ht="14.25">
      <c r="R626" s="41"/>
      <c r="S626" s="41"/>
      <c r="T626" s="41"/>
      <c r="U626" s="41"/>
      <c r="V626" s="41"/>
      <c r="W626" s="41"/>
      <c r="X626" s="39"/>
      <c r="Y626" s="39"/>
      <c r="Z626" s="39"/>
      <c r="AA626" s="39"/>
    </row>
    <row r="627" spans="18:27" ht="14.25">
      <c r="R627" s="41"/>
      <c r="S627" s="41"/>
      <c r="T627" s="41"/>
      <c r="U627" s="41"/>
      <c r="V627" s="41"/>
      <c r="W627" s="41"/>
      <c r="X627" s="39"/>
      <c r="Y627" s="39"/>
      <c r="Z627" s="39"/>
      <c r="AA627" s="39"/>
    </row>
    <row r="628" spans="18:27" ht="14.25">
      <c r="R628" s="41"/>
      <c r="S628" s="41"/>
      <c r="T628" s="41"/>
      <c r="U628" s="41"/>
      <c r="V628" s="41"/>
      <c r="W628" s="41"/>
      <c r="X628" s="39"/>
      <c r="Y628" s="39"/>
      <c r="Z628" s="39"/>
      <c r="AA628" s="39"/>
    </row>
    <row r="629" spans="18:27" ht="14.25">
      <c r="R629" s="41"/>
      <c r="S629" s="41"/>
      <c r="T629" s="41"/>
      <c r="U629" s="41"/>
      <c r="V629" s="41"/>
      <c r="W629" s="41"/>
      <c r="X629" s="39"/>
      <c r="Y629" s="39"/>
      <c r="Z629" s="39"/>
      <c r="AA629" s="39"/>
    </row>
    <row r="630" spans="18:27" ht="14.25">
      <c r="R630" s="41"/>
      <c r="S630" s="41"/>
      <c r="T630" s="41"/>
      <c r="U630" s="41"/>
      <c r="V630" s="41"/>
      <c r="W630" s="41"/>
      <c r="X630" s="39"/>
      <c r="Y630" s="39"/>
      <c r="Z630" s="39"/>
      <c r="AA630" s="39"/>
    </row>
    <row r="631" spans="18:27" ht="14.25">
      <c r="R631" s="41"/>
      <c r="S631" s="41"/>
      <c r="T631" s="41"/>
      <c r="U631" s="41"/>
      <c r="V631" s="41"/>
      <c r="W631" s="41"/>
      <c r="X631" s="39"/>
      <c r="Y631" s="39"/>
      <c r="Z631" s="39"/>
      <c r="AA631" s="39"/>
    </row>
    <row r="632" spans="18:27" ht="14.25">
      <c r="R632" s="41"/>
      <c r="S632" s="41"/>
      <c r="T632" s="41"/>
      <c r="U632" s="41"/>
      <c r="V632" s="41"/>
      <c r="W632" s="41"/>
      <c r="X632" s="39"/>
      <c r="Y632" s="39"/>
      <c r="Z632" s="39"/>
      <c r="AA632" s="39"/>
    </row>
    <row r="633" spans="18:27" ht="14.25">
      <c r="R633" s="41"/>
      <c r="S633" s="41"/>
      <c r="T633" s="41"/>
      <c r="U633" s="41"/>
      <c r="V633" s="41"/>
      <c r="W633" s="41"/>
      <c r="X633" s="39"/>
      <c r="Y633" s="39"/>
      <c r="Z633" s="39"/>
      <c r="AA633" s="39"/>
    </row>
    <row r="634" spans="18:27" ht="14.25">
      <c r="R634" s="41"/>
      <c r="S634" s="41"/>
      <c r="T634" s="41"/>
      <c r="U634" s="41"/>
      <c r="V634" s="41"/>
      <c r="W634" s="41"/>
      <c r="X634" s="39"/>
      <c r="Y634" s="39"/>
      <c r="Z634" s="39"/>
      <c r="AA634" s="39"/>
    </row>
    <row r="635" spans="18:27" ht="14.25">
      <c r="R635" s="41"/>
      <c r="S635" s="41"/>
      <c r="T635" s="41"/>
      <c r="U635" s="41"/>
      <c r="V635" s="41"/>
      <c r="W635" s="41"/>
      <c r="X635" s="39"/>
      <c r="Y635" s="39"/>
      <c r="Z635" s="39"/>
      <c r="AA635" s="39"/>
    </row>
    <row r="636" spans="18:27" ht="14.25">
      <c r="R636" s="41"/>
      <c r="S636" s="41"/>
      <c r="T636" s="41"/>
      <c r="U636" s="41"/>
      <c r="V636" s="41"/>
      <c r="W636" s="41"/>
      <c r="X636" s="39"/>
      <c r="Y636" s="39"/>
      <c r="Z636" s="39"/>
      <c r="AA636" s="39"/>
    </row>
    <row r="637" spans="18:27" ht="14.25">
      <c r="R637" s="41"/>
      <c r="S637" s="41"/>
      <c r="T637" s="41"/>
      <c r="U637" s="41"/>
      <c r="V637" s="41"/>
      <c r="W637" s="41"/>
      <c r="X637" s="39"/>
      <c r="Y637" s="39"/>
      <c r="Z637" s="39"/>
      <c r="AA637" s="39"/>
    </row>
    <row r="638" spans="18:27" ht="14.25">
      <c r="R638" s="41"/>
      <c r="S638" s="41"/>
      <c r="T638" s="41"/>
      <c r="U638" s="41"/>
      <c r="V638" s="41"/>
      <c r="W638" s="41"/>
      <c r="X638" s="39"/>
      <c r="Y638" s="39"/>
      <c r="Z638" s="39"/>
      <c r="AA638" s="39"/>
    </row>
    <row r="639" spans="18:27" ht="14.25">
      <c r="R639" s="41"/>
      <c r="S639" s="41"/>
      <c r="T639" s="41"/>
      <c r="U639" s="41"/>
      <c r="V639" s="41"/>
      <c r="W639" s="41"/>
      <c r="X639" s="39"/>
      <c r="Y639" s="39"/>
      <c r="Z639" s="39"/>
      <c r="AA639" s="39"/>
    </row>
    <row r="640" spans="18:27" ht="14.25">
      <c r="R640" s="41"/>
      <c r="S640" s="41"/>
      <c r="T640" s="41"/>
      <c r="U640" s="41"/>
      <c r="V640" s="41"/>
      <c r="W640" s="41"/>
      <c r="X640" s="39"/>
      <c r="Y640" s="39"/>
      <c r="Z640" s="39"/>
      <c r="AA640" s="39"/>
    </row>
    <row r="641" spans="18:27" ht="14.25">
      <c r="R641" s="41"/>
      <c r="S641" s="41"/>
      <c r="T641" s="41"/>
      <c r="U641" s="41"/>
      <c r="V641" s="41"/>
      <c r="W641" s="41"/>
      <c r="X641" s="39"/>
      <c r="Y641" s="39"/>
      <c r="Z641" s="39"/>
      <c r="AA641" s="39"/>
    </row>
    <row r="642" spans="18:27" ht="14.25">
      <c r="R642" s="41"/>
      <c r="S642" s="41"/>
      <c r="T642" s="41"/>
      <c r="U642" s="41"/>
      <c r="V642" s="41"/>
      <c r="W642" s="41"/>
      <c r="X642" s="39"/>
      <c r="Y642" s="39"/>
      <c r="Z642" s="39"/>
      <c r="AA642" s="39"/>
    </row>
    <row r="643" spans="18:27" ht="14.25">
      <c r="R643" s="41"/>
      <c r="S643" s="41"/>
      <c r="T643" s="41"/>
      <c r="U643" s="41"/>
      <c r="V643" s="41"/>
      <c r="W643" s="41"/>
      <c r="X643" s="39"/>
      <c r="Y643" s="39"/>
      <c r="Z643" s="39"/>
      <c r="AA643" s="39"/>
    </row>
  </sheetData>
  <sheetProtection algorithmName="SHA-512" hashValue="AkLTo7HnVXnjrk4oM37iLvX4RKlTEyrdQZd5ogDMfRjWUY8csjj8pFEsUDkaS8HY4RMoCRsGFEq93K4rd+rHvQ==" saltValue="Xq3Ptm1FX+goTfImVRQdHg==" spinCount="100000" sheet="1" objects="1" scenarios="1" selectLockedCells="1"/>
  <mergeCells count="4">
    <mergeCell ref="A1:O1"/>
    <mergeCell ref="A2:O2"/>
    <mergeCell ref="R9:W9"/>
    <mergeCell ref="Y9:AA9"/>
  </mergeCells>
  <conditionalFormatting sqref="A7 C7 E7 G7 I7 K7">
    <cfRule type="cellIs" priority="1" dxfId="0" operator="lessThan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1218-39B6-4C20-8647-488F9ECA7726}">
  <dimension ref="B1:R25"/>
  <sheetViews>
    <sheetView workbookViewId="0" topLeftCell="A1">
      <selection activeCell="L16" sqref="L16"/>
    </sheetView>
  </sheetViews>
  <sheetFormatPr defaultColWidth="9.00390625" defaultRowHeight="14.25"/>
  <cols>
    <col min="2" max="2" width="8.625" style="76" customWidth="1"/>
    <col min="3" max="3" width="1.625" style="0" customWidth="1"/>
    <col min="4" max="4" width="8.625" style="77" customWidth="1"/>
    <col min="5" max="5" width="1.625" style="0" customWidth="1"/>
    <col min="6" max="6" width="8.625" style="77" customWidth="1"/>
    <col min="7" max="7" width="4.625" style="0" customWidth="1"/>
    <col min="8" max="8" width="8.625" style="30" customWidth="1"/>
    <col min="9" max="9" width="1.625" style="27" customWidth="1"/>
    <col min="10" max="10" width="8.625" style="45" customWidth="1"/>
    <col min="11" max="11" width="1.625" style="27" customWidth="1"/>
    <col min="12" max="12" width="8.625" style="45" customWidth="1"/>
    <col min="13" max="13" width="4.625" style="27" customWidth="1"/>
    <col min="14" max="14" width="8.625" style="30" customWidth="1"/>
    <col min="15" max="15" width="1.625" style="27" customWidth="1"/>
    <col min="16" max="16" width="8.625" style="45" customWidth="1"/>
    <col min="17" max="17" width="1.625" style="27" customWidth="1"/>
    <col min="18" max="18" width="8.625" style="45" customWidth="1"/>
  </cols>
  <sheetData>
    <row r="1" spans="2:18" ht="21">
      <c r="B1" s="60" t="s">
        <v>165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3" spans="2:18" ht="37.5">
      <c r="B3" s="79" t="s">
        <v>161</v>
      </c>
      <c r="C3" s="80"/>
      <c r="D3" s="81" t="s">
        <v>163</v>
      </c>
      <c r="E3" s="82"/>
      <c r="F3" s="81" t="s">
        <v>164</v>
      </c>
      <c r="G3" s="61"/>
      <c r="H3" s="79" t="s">
        <v>161</v>
      </c>
      <c r="I3" s="80"/>
      <c r="J3" s="81" t="s">
        <v>163</v>
      </c>
      <c r="K3" s="82"/>
      <c r="L3" s="81" t="s">
        <v>164</v>
      </c>
      <c r="M3" s="83"/>
      <c r="N3" s="79" t="s">
        <v>161</v>
      </c>
      <c r="O3" s="80"/>
      <c r="P3" s="81" t="s">
        <v>163</v>
      </c>
      <c r="Q3" s="82"/>
      <c r="R3" s="81" t="s">
        <v>164</v>
      </c>
    </row>
    <row r="4" spans="2:18" ht="15">
      <c r="B4" s="84">
        <v>0.5549843283662719</v>
      </c>
      <c r="C4" s="83"/>
      <c r="D4" s="85">
        <v>673</v>
      </c>
      <c r="E4" s="83"/>
      <c r="F4" s="85">
        <v>336</v>
      </c>
      <c r="G4" s="61"/>
      <c r="H4" s="84">
        <v>0.7548739372651552</v>
      </c>
      <c r="I4" s="83"/>
      <c r="J4" s="85">
        <v>667</v>
      </c>
      <c r="K4" s="83"/>
      <c r="L4" s="85">
        <v>408</v>
      </c>
      <c r="M4" s="83"/>
      <c r="N4" s="84">
        <v>0.9543177546375055</v>
      </c>
      <c r="O4" s="84"/>
      <c r="P4" s="83">
        <v>660</v>
      </c>
      <c r="Q4" s="83"/>
      <c r="R4" s="83">
        <v>474</v>
      </c>
    </row>
    <row r="5" spans="2:18" ht="15">
      <c r="B5" s="86">
        <v>0.5649546783477278</v>
      </c>
      <c r="C5" s="87"/>
      <c r="D5" s="88">
        <v>673</v>
      </c>
      <c r="E5" s="87"/>
      <c r="F5" s="88">
        <v>341</v>
      </c>
      <c r="G5" s="89"/>
      <c r="H5" s="86">
        <v>0.764829751585263</v>
      </c>
      <c r="I5" s="87"/>
      <c r="J5" s="88">
        <v>667</v>
      </c>
      <c r="K5" s="87"/>
      <c r="L5" s="88">
        <v>411</v>
      </c>
      <c r="M5" s="87"/>
      <c r="N5" s="86">
        <v>0.9648077043925357</v>
      </c>
      <c r="O5" s="86"/>
      <c r="P5" s="87">
        <v>660</v>
      </c>
      <c r="Q5" s="87"/>
      <c r="R5" s="87">
        <v>477</v>
      </c>
    </row>
    <row r="6" spans="2:18" ht="15">
      <c r="B6" s="84">
        <v>0.5749980246490052</v>
      </c>
      <c r="C6" s="83"/>
      <c r="D6" s="85">
        <v>672</v>
      </c>
      <c r="E6" s="83"/>
      <c r="F6" s="85">
        <v>346</v>
      </c>
      <c r="G6" s="61"/>
      <c r="H6" s="84">
        <v>0.7749179692121141</v>
      </c>
      <c r="I6" s="83"/>
      <c r="J6" s="85">
        <v>666</v>
      </c>
      <c r="K6" s="83"/>
      <c r="L6" s="85">
        <v>415</v>
      </c>
      <c r="M6" s="83"/>
      <c r="N6" s="84">
        <v>0.974960961460623</v>
      </c>
      <c r="O6" s="84"/>
      <c r="P6" s="83">
        <v>659</v>
      </c>
      <c r="Q6" s="83"/>
      <c r="R6" s="83">
        <v>481</v>
      </c>
    </row>
    <row r="7" spans="2:18" ht="15">
      <c r="B7" s="86">
        <v>0.584936914268009</v>
      </c>
      <c r="C7" s="87"/>
      <c r="D7" s="88">
        <v>672</v>
      </c>
      <c r="E7" s="87"/>
      <c r="F7" s="88">
        <v>350</v>
      </c>
      <c r="G7" s="89"/>
      <c r="H7" s="86">
        <v>0.7848521524353623</v>
      </c>
      <c r="I7" s="87"/>
      <c r="J7" s="88">
        <v>666</v>
      </c>
      <c r="K7" s="87"/>
      <c r="L7" s="88">
        <v>418</v>
      </c>
      <c r="M7" s="87"/>
      <c r="N7" s="86">
        <v>0.9849849410759759</v>
      </c>
      <c r="O7" s="86"/>
      <c r="P7" s="87">
        <v>659</v>
      </c>
      <c r="Q7" s="87"/>
      <c r="R7" s="87">
        <v>484</v>
      </c>
    </row>
    <row r="8" spans="2:18" ht="15">
      <c r="B8" s="84">
        <v>0.5949735694182533</v>
      </c>
      <c r="C8" s="83"/>
      <c r="D8" s="85">
        <v>672</v>
      </c>
      <c r="E8" s="83"/>
      <c r="F8" s="85">
        <v>354</v>
      </c>
      <c r="G8" s="61"/>
      <c r="H8" s="84">
        <v>0.7949239654846066</v>
      </c>
      <c r="I8" s="83"/>
      <c r="J8" s="85">
        <v>666</v>
      </c>
      <c r="K8" s="83"/>
      <c r="L8" s="85">
        <v>421</v>
      </c>
      <c r="M8" s="83"/>
      <c r="N8" s="84">
        <v>0.9947817466604766</v>
      </c>
      <c r="O8" s="84"/>
      <c r="P8" s="83">
        <v>659</v>
      </c>
      <c r="Q8" s="83"/>
      <c r="R8" s="83">
        <v>487</v>
      </c>
    </row>
    <row r="9" spans="2:18" ht="15">
      <c r="B9" s="86">
        <v>0.6049433055072859</v>
      </c>
      <c r="C9" s="87"/>
      <c r="D9" s="88">
        <v>671</v>
      </c>
      <c r="E9" s="87"/>
      <c r="F9" s="88">
        <v>358</v>
      </c>
      <c r="G9" s="89"/>
      <c r="H9" s="86">
        <v>0.8049548363988467</v>
      </c>
      <c r="I9" s="87"/>
      <c r="J9" s="88">
        <v>665</v>
      </c>
      <c r="K9" s="87"/>
      <c r="L9" s="88">
        <v>424</v>
      </c>
      <c r="M9" s="87"/>
      <c r="N9" s="86">
        <v>1.004903540831215</v>
      </c>
      <c r="O9" s="86"/>
      <c r="P9" s="87">
        <v>658</v>
      </c>
      <c r="Q9" s="87"/>
      <c r="R9" s="87">
        <v>491</v>
      </c>
    </row>
    <row r="10" spans="2:18" ht="15">
      <c r="B10" s="84">
        <v>0.6149369296357333</v>
      </c>
      <c r="C10" s="83"/>
      <c r="D10" s="85">
        <v>671</v>
      </c>
      <c r="E10" s="83"/>
      <c r="F10" s="85">
        <v>362</v>
      </c>
      <c r="G10" s="61"/>
      <c r="H10" s="84">
        <v>0.8149779512656881</v>
      </c>
      <c r="I10" s="83"/>
      <c r="J10" s="85">
        <v>665</v>
      </c>
      <c r="K10" s="83"/>
      <c r="L10" s="85">
        <v>428</v>
      </c>
      <c r="M10" s="83"/>
      <c r="N10" s="84">
        <v>1.014728783353085</v>
      </c>
      <c r="O10" s="84"/>
      <c r="P10" s="83">
        <v>658</v>
      </c>
      <c r="Q10" s="83"/>
      <c r="R10" s="83">
        <v>494</v>
      </c>
    </row>
    <row r="11" spans="2:18" ht="15">
      <c r="B11" s="86">
        <v>0.6248192666156243</v>
      </c>
      <c r="C11" s="87"/>
      <c r="D11" s="88">
        <v>671</v>
      </c>
      <c r="E11" s="87"/>
      <c r="F11" s="88">
        <v>365</v>
      </c>
      <c r="G11" s="89"/>
      <c r="H11" s="86">
        <v>0.8248962644501211</v>
      </c>
      <c r="I11" s="87"/>
      <c r="J11" s="88">
        <v>665</v>
      </c>
      <c r="K11" s="87"/>
      <c r="L11" s="88">
        <v>431</v>
      </c>
      <c r="M11" s="87"/>
      <c r="N11" s="86">
        <v>1.0241648330482764</v>
      </c>
      <c r="O11" s="86"/>
      <c r="P11" s="87">
        <v>657</v>
      </c>
      <c r="Q11" s="87"/>
      <c r="R11" s="87">
        <v>497</v>
      </c>
    </row>
    <row r="12" spans="2:18" ht="15">
      <c r="B12" s="84">
        <v>0.6347503296279307</v>
      </c>
      <c r="C12" s="83"/>
      <c r="D12" s="85">
        <v>670</v>
      </c>
      <c r="E12" s="83"/>
      <c r="F12" s="85">
        <v>368</v>
      </c>
      <c r="G12" s="61"/>
      <c r="H12" s="84">
        <v>0.8349591377769551</v>
      </c>
      <c r="I12" s="83"/>
      <c r="J12" s="85">
        <v>665</v>
      </c>
      <c r="K12" s="83"/>
      <c r="L12" s="85">
        <v>434</v>
      </c>
      <c r="M12" s="83"/>
      <c r="N12" s="84">
        <v>1.034958128711465</v>
      </c>
      <c r="O12" s="84"/>
      <c r="P12" s="83">
        <v>656</v>
      </c>
      <c r="Q12" s="83"/>
      <c r="R12" s="83">
        <v>500</v>
      </c>
    </row>
    <row r="13" spans="2:18" ht="15">
      <c r="B13" s="86">
        <v>0.6449256742760701</v>
      </c>
      <c r="C13" s="87"/>
      <c r="D13" s="88">
        <v>670</v>
      </c>
      <c r="E13" s="87"/>
      <c r="F13" s="88">
        <v>372</v>
      </c>
      <c r="G13" s="89"/>
      <c r="H13" s="86">
        <v>0.8448563089478898</v>
      </c>
      <c r="I13" s="87"/>
      <c r="J13" s="88">
        <v>664</v>
      </c>
      <c r="K13" s="87"/>
      <c r="L13" s="88">
        <v>438</v>
      </c>
      <c r="M13" s="87"/>
      <c r="N13" s="86">
        <v>1.0444433194301823</v>
      </c>
      <c r="O13" s="86"/>
      <c r="P13" s="87">
        <v>656</v>
      </c>
      <c r="Q13" s="87"/>
      <c r="R13" s="87">
        <v>504</v>
      </c>
    </row>
    <row r="14" spans="2:18" ht="15">
      <c r="B14" s="84">
        <v>0.6548009532453458</v>
      </c>
      <c r="C14" s="83"/>
      <c r="D14" s="85">
        <v>670</v>
      </c>
      <c r="E14" s="83"/>
      <c r="F14" s="85">
        <v>375</v>
      </c>
      <c r="G14" s="61"/>
      <c r="H14" s="84">
        <v>0.8546759818401842</v>
      </c>
      <c r="I14" s="83"/>
      <c r="J14" s="85">
        <v>664</v>
      </c>
      <c r="K14" s="83"/>
      <c r="L14" s="85">
        <v>441</v>
      </c>
      <c r="M14" s="83"/>
      <c r="N14" s="84">
        <v>1.054803256141202</v>
      </c>
      <c r="O14" s="84"/>
      <c r="P14" s="83">
        <v>655</v>
      </c>
      <c r="Q14" s="83"/>
      <c r="R14" s="83">
        <v>507</v>
      </c>
    </row>
    <row r="15" spans="2:18" ht="15">
      <c r="B15" s="86">
        <v>0.6647993798390516</v>
      </c>
      <c r="C15" s="87"/>
      <c r="D15" s="88">
        <v>670</v>
      </c>
      <c r="E15" s="87"/>
      <c r="F15" s="88">
        <v>378</v>
      </c>
      <c r="G15" s="89"/>
      <c r="H15" s="86">
        <v>0.8648588206911627</v>
      </c>
      <c r="I15" s="87"/>
      <c r="J15" s="88">
        <v>664</v>
      </c>
      <c r="K15" s="87"/>
      <c r="L15" s="88">
        <v>444</v>
      </c>
      <c r="M15" s="87"/>
      <c r="N15" s="86">
        <v>1.0649517376506514</v>
      </c>
      <c r="O15" s="86"/>
      <c r="P15" s="87">
        <v>655</v>
      </c>
      <c r="Q15" s="87"/>
      <c r="R15" s="87">
        <v>510</v>
      </c>
    </row>
    <row r="16" spans="2:18" ht="15">
      <c r="B16" s="84">
        <v>0.6749954500937636</v>
      </c>
      <c r="C16" s="83"/>
      <c r="D16" s="85">
        <v>669</v>
      </c>
      <c r="E16" s="83"/>
      <c r="F16" s="85">
        <v>382</v>
      </c>
      <c r="G16" s="61"/>
      <c r="H16" s="84">
        <v>0.8748891503033094</v>
      </c>
      <c r="I16" s="83"/>
      <c r="J16" s="85">
        <v>663</v>
      </c>
      <c r="K16" s="83"/>
      <c r="L16" s="85">
        <v>448</v>
      </c>
      <c r="M16" s="83"/>
      <c r="N16" s="84">
        <v>1.074820978039265</v>
      </c>
      <c r="O16" s="84"/>
      <c r="P16" s="83">
        <v>654</v>
      </c>
      <c r="Q16" s="83"/>
      <c r="R16" s="83">
        <v>514</v>
      </c>
    </row>
    <row r="17" spans="2:18" ht="15">
      <c r="B17" s="86">
        <v>0.6849445531748264</v>
      </c>
      <c r="C17" s="87"/>
      <c r="D17" s="88">
        <v>669</v>
      </c>
      <c r="E17" s="87"/>
      <c r="F17" s="88">
        <v>385</v>
      </c>
      <c r="G17" s="89"/>
      <c r="H17" s="86">
        <v>0.8845192535105624</v>
      </c>
      <c r="I17" s="87"/>
      <c r="J17" s="88">
        <v>663</v>
      </c>
      <c r="K17" s="87"/>
      <c r="L17" s="88">
        <v>451</v>
      </c>
      <c r="M17" s="87"/>
      <c r="N17" s="86">
        <v>1.0845224756683438</v>
      </c>
      <c r="O17" s="86"/>
      <c r="P17" s="87">
        <v>654</v>
      </c>
      <c r="Q17" s="87"/>
      <c r="R17" s="87">
        <v>517</v>
      </c>
    </row>
    <row r="18" spans="2:18" ht="15">
      <c r="B18" s="84">
        <v>0.6949453504739945</v>
      </c>
      <c r="C18" s="83"/>
      <c r="D18" s="85">
        <v>669</v>
      </c>
      <c r="E18" s="83"/>
      <c r="F18" s="85">
        <v>388</v>
      </c>
      <c r="G18" s="61"/>
      <c r="H18" s="84">
        <v>0.8948459338070083</v>
      </c>
      <c r="I18" s="83"/>
      <c r="J18" s="85">
        <v>662</v>
      </c>
      <c r="K18" s="83"/>
      <c r="L18" s="85">
        <v>454</v>
      </c>
      <c r="M18" s="83"/>
      <c r="N18" s="84">
        <v>1.094442636084896</v>
      </c>
      <c r="O18" s="84"/>
      <c r="P18" s="83">
        <v>653</v>
      </c>
      <c r="Q18" s="83"/>
      <c r="R18" s="83">
        <v>520</v>
      </c>
    </row>
    <row r="19" spans="2:18" ht="15">
      <c r="B19" s="86">
        <v>0.7049772825125422</v>
      </c>
      <c r="C19" s="87"/>
      <c r="D19" s="88">
        <v>668</v>
      </c>
      <c r="E19" s="87"/>
      <c r="F19" s="88">
        <v>392</v>
      </c>
      <c r="G19" s="89"/>
      <c r="H19" s="86">
        <v>0.9048684766429422</v>
      </c>
      <c r="I19" s="87"/>
      <c r="J19" s="88">
        <v>662</v>
      </c>
      <c r="K19" s="87"/>
      <c r="L19" s="88">
        <v>457</v>
      </c>
      <c r="M19" s="87"/>
      <c r="N19" s="86">
        <v>1.103556166643309</v>
      </c>
      <c r="O19" s="86"/>
      <c r="P19" s="87">
        <v>652</v>
      </c>
      <c r="Q19" s="87"/>
      <c r="R19" s="87">
        <v>524</v>
      </c>
    </row>
    <row r="20" spans="2:18" ht="15">
      <c r="B20" s="84">
        <v>0.7148533207635233</v>
      </c>
      <c r="C20" s="83"/>
      <c r="D20" s="85">
        <v>668</v>
      </c>
      <c r="E20" s="83"/>
      <c r="F20" s="85">
        <v>395</v>
      </c>
      <c r="G20" s="61"/>
      <c r="H20" s="84">
        <v>0.9149208147086229</v>
      </c>
      <c r="I20" s="83"/>
      <c r="J20" s="85">
        <v>662</v>
      </c>
      <c r="K20" s="83"/>
      <c r="L20" s="85">
        <v>461</v>
      </c>
      <c r="M20" s="83"/>
      <c r="N20" s="84">
        <v>1.11</v>
      </c>
      <c r="O20" s="84"/>
      <c r="P20" s="83">
        <v>652</v>
      </c>
      <c r="Q20" s="83"/>
      <c r="R20" s="83">
        <v>527</v>
      </c>
    </row>
    <row r="21" spans="2:18" ht="15">
      <c r="B21" s="86">
        <v>0.7248728695026596</v>
      </c>
      <c r="C21" s="87"/>
      <c r="D21" s="88">
        <v>668</v>
      </c>
      <c r="E21" s="87"/>
      <c r="F21" s="88">
        <v>398</v>
      </c>
      <c r="G21" s="89"/>
      <c r="H21" s="86">
        <v>0.9245087245912121</v>
      </c>
      <c r="I21" s="87"/>
      <c r="J21" s="88">
        <v>662</v>
      </c>
      <c r="K21" s="87"/>
      <c r="L21" s="88">
        <v>464</v>
      </c>
      <c r="M21" s="87"/>
      <c r="N21" s="86">
        <v>1.12</v>
      </c>
      <c r="O21" s="86"/>
      <c r="P21" s="87">
        <v>651</v>
      </c>
      <c r="Q21" s="87"/>
      <c r="R21" s="87">
        <v>530</v>
      </c>
    </row>
    <row r="22" spans="2:18" ht="15">
      <c r="B22" s="84">
        <v>0.7349778205026447</v>
      </c>
      <c r="C22" s="83"/>
      <c r="D22" s="85">
        <v>668</v>
      </c>
      <c r="E22" s="83"/>
      <c r="F22" s="85">
        <v>401</v>
      </c>
      <c r="G22" s="61"/>
      <c r="H22" s="84">
        <v>0.9341231317043515</v>
      </c>
      <c r="I22" s="83"/>
      <c r="J22" s="85">
        <v>661</v>
      </c>
      <c r="K22" s="83"/>
      <c r="L22" s="85">
        <v>467</v>
      </c>
      <c r="M22" s="83"/>
      <c r="N22" s="84">
        <v>1.13</v>
      </c>
      <c r="O22" s="84"/>
      <c r="P22" s="83">
        <v>651</v>
      </c>
      <c r="Q22" s="83"/>
      <c r="R22" s="83">
        <v>534</v>
      </c>
    </row>
    <row r="23" spans="2:18" ht="15">
      <c r="B23" s="86">
        <v>0.7449745107922127</v>
      </c>
      <c r="C23" s="87"/>
      <c r="D23" s="88">
        <v>667</v>
      </c>
      <c r="E23" s="87"/>
      <c r="F23" s="88">
        <v>405</v>
      </c>
      <c r="G23" s="89"/>
      <c r="H23" s="86">
        <v>0.9448875759218202</v>
      </c>
      <c r="I23" s="87"/>
      <c r="J23" s="88">
        <v>661</v>
      </c>
      <c r="K23" s="87"/>
      <c r="L23" s="88">
        <v>471</v>
      </c>
      <c r="M23" s="87"/>
      <c r="N23" s="86">
        <v>1.14</v>
      </c>
      <c r="O23" s="86"/>
      <c r="P23" s="87">
        <v>650</v>
      </c>
      <c r="Q23" s="87"/>
      <c r="R23" s="87">
        <v>537</v>
      </c>
    </row>
    <row r="25" ht="14.25">
      <c r="B25" s="78" t="s">
        <v>162</v>
      </c>
    </row>
  </sheetData>
  <sheetProtection algorithmName="SHA-512" hashValue="J4fMIfLAsiJkfcQ3phA9dNuaxcK4J4Zb0mDpgIUpXrboT3Te2soFfJjHGkkpQR3uJV42xaqoLhxbwVyzuyjwYQ==" saltValue="HhR9oA9U2J7TqNmbKaVRWg==" spinCount="100000" sheet="1" objects="1" scenarios="1"/>
  <mergeCells count="1">
    <mergeCell ref="B1:R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85CEC-07D8-450D-822E-75D1D049E2E9}">
  <dimension ref="A1:C51"/>
  <sheetViews>
    <sheetView zoomScale="75" zoomScaleNormal="75" workbookViewId="0" topLeftCell="A1"/>
  </sheetViews>
  <sheetFormatPr defaultColWidth="9.00390625" defaultRowHeight="14.25"/>
  <cols>
    <col min="1" max="1" width="30.625" style="0" customWidth="1"/>
    <col min="2" max="2" width="1.625" style="0" customWidth="1"/>
    <col min="3" max="3" width="10.625" style="27" customWidth="1"/>
  </cols>
  <sheetData>
    <row r="1" spans="1:3" ht="30">
      <c r="A1" s="28" t="s">
        <v>54</v>
      </c>
      <c r="C1" s="29" t="s">
        <v>55</v>
      </c>
    </row>
    <row r="2" spans="1:3" ht="14.25">
      <c r="A2" t="s">
        <v>56</v>
      </c>
      <c r="C2" s="27">
        <v>14.65</v>
      </c>
    </row>
    <row r="3" spans="1:3" ht="14.25">
      <c r="A3" t="s">
        <v>103</v>
      </c>
      <c r="C3" s="27">
        <v>14.65</v>
      </c>
    </row>
    <row r="4" spans="1:3" ht="14.25">
      <c r="A4" t="s">
        <v>57</v>
      </c>
      <c r="C4" s="27">
        <v>15.025</v>
      </c>
    </row>
    <row r="5" spans="1:3" ht="14.25">
      <c r="A5" t="s">
        <v>58</v>
      </c>
      <c r="C5" s="27">
        <v>14.65</v>
      </c>
    </row>
    <row r="6" spans="1:3" ht="14.25">
      <c r="A6" t="s">
        <v>59</v>
      </c>
      <c r="C6" s="27">
        <v>14.73</v>
      </c>
    </row>
    <row r="7" spans="1:3" ht="14.25">
      <c r="A7" t="s">
        <v>60</v>
      </c>
      <c r="C7" s="27">
        <v>14.73</v>
      </c>
    </row>
    <row r="8" spans="1:3" ht="14.25">
      <c r="A8" t="s">
        <v>61</v>
      </c>
      <c r="C8" s="27">
        <v>14.65</v>
      </c>
    </row>
    <row r="9" spans="1:3" ht="14.25">
      <c r="A9" t="s">
        <v>62</v>
      </c>
      <c r="C9" s="27">
        <v>14.65</v>
      </c>
    </row>
    <row r="10" spans="1:3" ht="14.25">
      <c r="A10" t="s">
        <v>63</v>
      </c>
      <c r="C10" s="27">
        <v>14.65</v>
      </c>
    </row>
    <row r="11" spans="1:3" ht="14.25">
      <c r="A11" t="s">
        <v>64</v>
      </c>
      <c r="C11" s="27">
        <v>14.65</v>
      </c>
    </row>
    <row r="12" spans="1:3" ht="14.25">
      <c r="A12" t="s">
        <v>65</v>
      </c>
      <c r="C12" s="27">
        <v>14.65</v>
      </c>
    </row>
    <row r="13" spans="1:3" ht="14.25">
      <c r="A13" t="s">
        <v>104</v>
      </c>
      <c r="C13" s="27">
        <v>14.65</v>
      </c>
    </row>
    <row r="14" spans="1:3" ht="14.25">
      <c r="A14" t="s">
        <v>105</v>
      </c>
      <c r="C14" s="27">
        <v>14.73</v>
      </c>
    </row>
    <row r="15" spans="1:3" ht="14.25">
      <c r="A15" t="s">
        <v>66</v>
      </c>
      <c r="C15" s="27">
        <v>14.73</v>
      </c>
    </row>
    <row r="16" spans="1:3" ht="14.25">
      <c r="A16" t="s">
        <v>67</v>
      </c>
      <c r="C16" s="27">
        <v>14.65</v>
      </c>
    </row>
    <row r="17" spans="1:3" ht="14.25">
      <c r="A17" t="s">
        <v>68</v>
      </c>
      <c r="C17" s="27">
        <v>14.65</v>
      </c>
    </row>
    <row r="18" spans="1:3" ht="14.25">
      <c r="A18" t="s">
        <v>69</v>
      </c>
      <c r="C18" s="27">
        <v>14.73</v>
      </c>
    </row>
    <row r="19" spans="1:3" ht="14.25">
      <c r="A19" t="s">
        <v>70</v>
      </c>
      <c r="C19" s="27">
        <v>15.025</v>
      </c>
    </row>
    <row r="20" spans="1:3" ht="14.25">
      <c r="A20" t="s">
        <v>71</v>
      </c>
      <c r="C20" s="27">
        <v>14.65</v>
      </c>
    </row>
    <row r="21" spans="1:3" ht="14.25">
      <c r="A21" t="s">
        <v>72</v>
      </c>
      <c r="C21" s="30">
        <v>14.4</v>
      </c>
    </row>
    <row r="22" spans="1:3" ht="14.25">
      <c r="A22" t="s">
        <v>73</v>
      </c>
      <c r="C22" s="27">
        <v>14.65</v>
      </c>
    </row>
    <row r="23" spans="1:3" ht="14.25">
      <c r="A23" t="s">
        <v>74</v>
      </c>
      <c r="C23" s="27">
        <v>1465</v>
      </c>
    </row>
    <row r="24" spans="1:3" ht="14.25">
      <c r="A24" t="s">
        <v>75</v>
      </c>
      <c r="C24" s="27">
        <v>14.65</v>
      </c>
    </row>
    <row r="25" spans="1:3" ht="14.25">
      <c r="A25" t="s">
        <v>76</v>
      </c>
      <c r="C25" s="27">
        <v>15.025</v>
      </c>
    </row>
    <row r="26" spans="1:3" ht="14.25">
      <c r="A26" t="s">
        <v>77</v>
      </c>
      <c r="C26" s="27">
        <v>14.65</v>
      </c>
    </row>
    <row r="27" spans="1:3" ht="14.25">
      <c r="A27" t="s">
        <v>78</v>
      </c>
      <c r="C27" s="27">
        <v>14.73</v>
      </c>
    </row>
    <row r="28" spans="1:3" ht="14.25">
      <c r="A28" t="s">
        <v>79</v>
      </c>
      <c r="C28" s="27">
        <v>14.73</v>
      </c>
    </row>
    <row r="29" spans="1:3" ht="14.25">
      <c r="A29" t="s">
        <v>80</v>
      </c>
      <c r="C29" s="27">
        <v>14.73</v>
      </c>
    </row>
    <row r="30" spans="1:3" ht="14.25">
      <c r="A30" t="s">
        <v>81</v>
      </c>
      <c r="C30" s="27">
        <v>14.65</v>
      </c>
    </row>
    <row r="31" spans="1:3" ht="14.25">
      <c r="A31" t="s">
        <v>82</v>
      </c>
      <c r="C31" s="27">
        <v>14.65</v>
      </c>
    </row>
    <row r="32" spans="1:3" ht="14.25">
      <c r="A32" t="s">
        <v>83</v>
      </c>
      <c r="C32" s="27">
        <v>15.025</v>
      </c>
    </row>
    <row r="33" spans="1:3" ht="14.25">
      <c r="A33" t="s">
        <v>84</v>
      </c>
      <c r="C33" s="27">
        <v>14.65</v>
      </c>
    </row>
    <row r="34" spans="1:3" ht="14.25">
      <c r="A34" t="s">
        <v>85</v>
      </c>
      <c r="C34" s="27">
        <v>14.65</v>
      </c>
    </row>
    <row r="35" spans="1:3" ht="14.25">
      <c r="A35" t="s">
        <v>86</v>
      </c>
      <c r="C35" s="27">
        <v>14.73</v>
      </c>
    </row>
    <row r="36" spans="1:3" ht="14.25">
      <c r="A36" t="s">
        <v>87</v>
      </c>
      <c r="C36" s="27">
        <v>14.73</v>
      </c>
    </row>
    <row r="37" spans="1:3" ht="14.25">
      <c r="A37" t="s">
        <v>88</v>
      </c>
      <c r="C37" s="27">
        <v>14.65</v>
      </c>
    </row>
    <row r="38" spans="1:3" ht="14.25">
      <c r="A38" t="s">
        <v>89</v>
      </c>
      <c r="C38" s="27">
        <v>14.65</v>
      </c>
    </row>
    <row r="39" spans="1:3" ht="14.25">
      <c r="A39" t="s">
        <v>90</v>
      </c>
      <c r="C39" s="27">
        <v>14.73</v>
      </c>
    </row>
    <row r="40" spans="1:3" ht="14.25">
      <c r="A40" t="s">
        <v>92</v>
      </c>
      <c r="C40" s="27">
        <v>14.65</v>
      </c>
    </row>
    <row r="41" spans="1:3" ht="14.25">
      <c r="A41" t="s">
        <v>93</v>
      </c>
      <c r="C41" s="27">
        <v>14.65</v>
      </c>
    </row>
    <row r="42" spans="1:3" ht="14.25">
      <c r="A42" t="s">
        <v>91</v>
      </c>
      <c r="C42" s="27">
        <v>14.73</v>
      </c>
    </row>
    <row r="43" spans="1:3" ht="14.25">
      <c r="A43" t="s">
        <v>94</v>
      </c>
      <c r="C43" s="27">
        <v>14.73</v>
      </c>
    </row>
    <row r="44" spans="1:3" ht="14.25">
      <c r="A44" t="s">
        <v>95</v>
      </c>
      <c r="C44" s="27">
        <v>14.65</v>
      </c>
    </row>
    <row r="45" spans="1:3" ht="14.25">
      <c r="A45" t="s">
        <v>96</v>
      </c>
      <c r="C45" s="27">
        <v>14.73</v>
      </c>
    </row>
    <row r="46" spans="1:3" ht="14.25">
      <c r="A46" t="s">
        <v>97</v>
      </c>
      <c r="C46" s="27">
        <v>14.65</v>
      </c>
    </row>
    <row r="47" spans="1:3" ht="14.25">
      <c r="A47" t="s">
        <v>98</v>
      </c>
      <c r="C47" s="27">
        <v>14.73</v>
      </c>
    </row>
    <row r="48" spans="1:3" ht="14.25">
      <c r="A48" t="s">
        <v>99</v>
      </c>
      <c r="C48" s="27">
        <v>14.73</v>
      </c>
    </row>
    <row r="49" spans="1:3" ht="14.25">
      <c r="A49" t="s">
        <v>100</v>
      </c>
      <c r="C49" s="27">
        <v>14.73</v>
      </c>
    </row>
    <row r="50" spans="1:3" ht="14.25">
      <c r="A50" t="s">
        <v>101</v>
      </c>
      <c r="C50" s="27">
        <v>14.65</v>
      </c>
    </row>
    <row r="51" spans="1:3" ht="14.25">
      <c r="A51" t="s">
        <v>102</v>
      </c>
      <c r="C51" s="27">
        <v>14.73</v>
      </c>
    </row>
  </sheetData>
  <sheetProtection algorithmName="SHA-512" hashValue="bEmUsx37nWpbQiSNGkGa3vF8nU0sK8NpxZuepc/MP6XYbzeSqIZStWdYzKJLWNfcwQNQkvbaOOgiqT2ZFswVNg==" saltValue="ZAKV2dfmdk180DZHpJ1iZw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Weaver</dc:creator>
  <cp:keywords/>
  <dc:description/>
  <cp:lastModifiedBy>Jim Weaver</cp:lastModifiedBy>
  <dcterms:created xsi:type="dcterms:W3CDTF">2024-02-22T18:57:48Z</dcterms:created>
  <dcterms:modified xsi:type="dcterms:W3CDTF">2024-03-14T19:42:41Z</dcterms:modified>
  <cp:category/>
  <cp:version/>
  <cp:contentType/>
  <cp:contentStatus/>
</cp:coreProperties>
</file>